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5" yWindow="-15" windowWidth="1845" windowHeight="5475" firstSheet="6" activeTab="6"/>
  </bookViews>
  <sheets>
    <sheet name="DA-Liste des tableaux" sheetId="33" r:id="rId1"/>
    <sheet name="DA-Depenses" sheetId="27" r:id="rId2"/>
    <sheet name="DA-Recettes" sheetId="28" r:id="rId3"/>
    <sheet name="DA-RésultatsGlobauxComparés" sheetId="29" r:id="rId4"/>
    <sheet name="DA-RésultatsCommunesComparés" sheetId="31" r:id="rId5"/>
    <sheet name="DA-Environnement" sheetId="32" r:id="rId6"/>
    <sheet name="DA-IndicateursGlobaux" sheetId="30" r:id="rId7"/>
    <sheet name="DA-IndcateursCommunesComparés" sheetId="34" r:id="rId8"/>
    <sheet name="DA-Comparaisons" sheetId="35" r:id="rId9"/>
    <sheet name="CoefficientMoyen" sheetId="26" r:id="rId10"/>
    <sheet name="2009" sheetId="5" r:id="rId11"/>
    <sheet name="37" sheetId="8" r:id="rId12"/>
    <sheet name="38" sheetId="11" r:id="rId13"/>
    <sheet name="39" sheetId="12" r:id="rId14"/>
    <sheet name="40" sheetId="13" r:id="rId15"/>
    <sheet name="41" sheetId="14" r:id="rId16"/>
    <sheet name="42" sheetId="15" r:id="rId17"/>
    <sheet name="43" sheetId="16" r:id="rId18"/>
    <sheet name="44" sheetId="17" r:id="rId19"/>
    <sheet name="45" sheetId="18" r:id="rId20"/>
    <sheet name="46" sheetId="19" r:id="rId21"/>
    <sheet name="47" sheetId="20" r:id="rId22"/>
    <sheet name="48" sheetId="21" r:id="rId23"/>
    <sheet name="49" sheetId="22" r:id="rId24"/>
    <sheet name="50" sheetId="23" r:id="rId25"/>
    <sheet name="51" sheetId="24" r:id="rId26"/>
    <sheet name="52" sheetId="25" r:id="rId27"/>
  </sheets>
  <definedNames>
    <definedName name="_col3" localSheetId="11">#REF!</definedName>
    <definedName name="_col3" localSheetId="12">#REF!</definedName>
    <definedName name="_col3" localSheetId="13">#REF!</definedName>
    <definedName name="_col3" localSheetId="14">#REF!</definedName>
    <definedName name="_col3" localSheetId="15">#REF!</definedName>
    <definedName name="_col3" localSheetId="16">#REF!</definedName>
    <definedName name="_col3" localSheetId="17">#REF!</definedName>
    <definedName name="_col3" localSheetId="18">#REF!</definedName>
    <definedName name="_col3" localSheetId="19">#REF!</definedName>
    <definedName name="_col3" localSheetId="20">#REF!</definedName>
    <definedName name="_col3" localSheetId="21">#REF!</definedName>
    <definedName name="_col3" localSheetId="22">#REF!</definedName>
    <definedName name="_col3" localSheetId="23">#REF!</definedName>
    <definedName name="_col3" localSheetId="24">#REF!</definedName>
    <definedName name="_col3" localSheetId="25">#REF!</definedName>
    <definedName name="_col3" localSheetId="26">#REF!</definedName>
    <definedName name="_col3" localSheetId="2">#REF!</definedName>
    <definedName name="_col3">#REF!</definedName>
    <definedName name="_xlnm.Print_Area" localSheetId="10">'2009'!$A$1:$I$369</definedName>
    <definedName name="_xlnm.Print_Area" localSheetId="11">'37'!$A$1:$I$366</definedName>
    <definedName name="_xlnm.Print_Area" localSheetId="12">'38'!$A$1:$I$366</definedName>
    <definedName name="_xlnm.Print_Area" localSheetId="13">'39'!$A$1:$I$366</definedName>
    <definedName name="_xlnm.Print_Area" localSheetId="14">'40'!$A$1:$I$366</definedName>
    <definedName name="_xlnm.Print_Area" localSheetId="15">'41'!$A$1:$I$366</definedName>
    <definedName name="_xlnm.Print_Area" localSheetId="16">'42'!$A$1:$I$366</definedName>
    <definedName name="_xlnm.Print_Area" localSheetId="17">'43'!$A$1:$I$366</definedName>
    <definedName name="_xlnm.Print_Area" localSheetId="18">'44'!$A$1:$I$366</definedName>
    <definedName name="_xlnm.Print_Area" localSheetId="19">'45'!$A$1:$I$366</definedName>
    <definedName name="_xlnm.Print_Area" localSheetId="20">'46'!$A$1:$I$366</definedName>
    <definedName name="_xlnm.Print_Area" localSheetId="21">'47'!$A$1:$I$366</definedName>
    <definedName name="_xlnm.Print_Area" localSheetId="22">'48'!$A$1:$I$366</definedName>
    <definedName name="_xlnm.Print_Area" localSheetId="23">'49'!$A$1:$I$366</definedName>
    <definedName name="_xlnm.Print_Area" localSheetId="24">'50'!$A$1:$I$366</definedName>
    <definedName name="_xlnm.Print_Area" localSheetId="25">'51'!$A$1:$I$366</definedName>
    <definedName name="_xlnm.Print_Area" localSheetId="26">'52'!$A$1:$I$366</definedName>
    <definedName name="_xlnm.Print_Area" localSheetId="8">'DA-Comparaisons'!$A$1:$R$76</definedName>
    <definedName name="_xlnm.Print_Area" localSheetId="1">'DA-Depenses'!$A$1:$P$14</definedName>
    <definedName name="_xlnm.Print_Area" localSheetId="5">'DA-Environnement'!$A$1:$S$45</definedName>
    <definedName name="_xlnm.Print_Area" localSheetId="7">'DA-IndcateursCommunesComparés'!$A$1:$S$57</definedName>
    <definedName name="_xlnm.Print_Area" localSheetId="6">'DA-IndicateursGlobaux'!$A$1:$G$29</definedName>
    <definedName name="_xlnm.Print_Area" localSheetId="0">'DA-Liste des tableaux'!$A$1:$C$35</definedName>
    <definedName name="_xlnm.Print_Area" localSheetId="2">'DA-Recettes'!$A$1:$T$43</definedName>
    <definedName name="_xlnm.Print_Area" localSheetId="4">'DA-RésultatsCommunesComparés'!$A$1:$T$37</definedName>
    <definedName name="_xlnm.Print_Area" localSheetId="3">'DA-RésultatsGlobauxComparés'!$A$1:$H$33</definedName>
  </definedNames>
  <calcPr calcId="101716"/>
</workbook>
</file>

<file path=xl/calcChain.xml><?xml version="1.0" encoding="utf-8"?>
<calcChain xmlns="http://schemas.openxmlformats.org/spreadsheetml/2006/main">
  <c r="C28" i="30"/>
  <c r="E28"/>
  <c r="F28"/>
  <c r="G28"/>
  <c r="D27"/>
  <c r="E27"/>
  <c r="F27"/>
  <c r="G27"/>
  <c r="C27"/>
  <c r="D28"/>
  <c r="E84" i="35"/>
  <c r="F84"/>
  <c r="F81"/>
  <c r="E81"/>
  <c r="E15" i="34"/>
  <c r="E16"/>
  <c r="E17"/>
  <c r="E20"/>
  <c r="F24" i="31"/>
  <c r="F25"/>
  <c r="F26"/>
  <c r="E21" i="34"/>
  <c r="E22"/>
  <c r="E36" i="27"/>
  <c r="E23" i="34"/>
  <c r="E24"/>
  <c r="E26"/>
  <c r="P35" i="35"/>
  <c r="Q9"/>
  <c r="C44" i="34"/>
  <c r="D44"/>
  <c r="E44"/>
  <c r="F44"/>
  <c r="G44"/>
  <c r="H44"/>
  <c r="I44"/>
  <c r="J44"/>
  <c r="K44"/>
  <c r="L44"/>
  <c r="M44"/>
  <c r="N44"/>
  <c r="O44"/>
  <c r="P44"/>
  <c r="Q44"/>
  <c r="R44"/>
  <c r="S44"/>
  <c r="C45"/>
  <c r="D45"/>
  <c r="E45"/>
  <c r="F45"/>
  <c r="G45"/>
  <c r="H45"/>
  <c r="I45"/>
  <c r="J45"/>
  <c r="K45"/>
  <c r="L45"/>
  <c r="M45"/>
  <c r="N45"/>
  <c r="O45"/>
  <c r="P45"/>
  <c r="Q45"/>
  <c r="R45"/>
  <c r="S45"/>
  <c r="S46"/>
  <c r="C49"/>
  <c r="D19" i="31"/>
  <c r="D20"/>
  <c r="D21"/>
  <c r="C50" i="34"/>
  <c r="C51"/>
  <c r="C52"/>
  <c r="C53"/>
  <c r="D49"/>
  <c r="E19" i="31"/>
  <c r="E20"/>
  <c r="E21"/>
  <c r="D50" i="34"/>
  <c r="D51"/>
  <c r="D52"/>
  <c r="D53"/>
  <c r="E49"/>
  <c r="F19" i="31"/>
  <c r="F20"/>
  <c r="F21"/>
  <c r="E50" i="34"/>
  <c r="E51"/>
  <c r="E52"/>
  <c r="E53"/>
  <c r="F49"/>
  <c r="G19" i="31"/>
  <c r="G20"/>
  <c r="G21"/>
  <c r="F50" i="34"/>
  <c r="F51"/>
  <c r="F52"/>
  <c r="F53"/>
  <c r="G49"/>
  <c r="H19" i="31"/>
  <c r="H20"/>
  <c r="H21"/>
  <c r="G50" i="34"/>
  <c r="G51"/>
  <c r="G52"/>
  <c r="G53"/>
  <c r="H49"/>
  <c r="I19" i="31"/>
  <c r="I20"/>
  <c r="I21"/>
  <c r="H50" i="34"/>
  <c r="H51"/>
  <c r="H52"/>
  <c r="H53"/>
  <c r="I49"/>
  <c r="J19" i="31"/>
  <c r="J20"/>
  <c r="J21"/>
  <c r="I50" i="34"/>
  <c r="I51"/>
  <c r="I52"/>
  <c r="I53"/>
  <c r="J49"/>
  <c r="K19" i="31"/>
  <c r="K20"/>
  <c r="K21"/>
  <c r="J50" i="34"/>
  <c r="J51"/>
  <c r="J52"/>
  <c r="J53"/>
  <c r="K49"/>
  <c r="L19" i="31"/>
  <c r="L20"/>
  <c r="L21"/>
  <c r="K50" i="34"/>
  <c r="K51"/>
  <c r="K52"/>
  <c r="K53"/>
  <c r="L49"/>
  <c r="M19" i="31"/>
  <c r="M20"/>
  <c r="M21"/>
  <c r="L50" i="34"/>
  <c r="L51"/>
  <c r="L52"/>
  <c r="L53"/>
  <c r="M49"/>
  <c r="N19" i="31"/>
  <c r="N20"/>
  <c r="N21"/>
  <c r="M50" i="34"/>
  <c r="M51"/>
  <c r="M52"/>
  <c r="M53"/>
  <c r="N49"/>
  <c r="O19" i="31"/>
  <c r="O20"/>
  <c r="O21"/>
  <c r="N50" i="34"/>
  <c r="N51"/>
  <c r="N52"/>
  <c r="N53"/>
  <c r="O49"/>
  <c r="P19" i="31"/>
  <c r="P20"/>
  <c r="P21"/>
  <c r="O50" i="34"/>
  <c r="O51"/>
  <c r="O52"/>
  <c r="O53"/>
  <c r="P49"/>
  <c r="Q19" i="31"/>
  <c r="Q20"/>
  <c r="Q21"/>
  <c r="P50" i="34"/>
  <c r="P51"/>
  <c r="P52"/>
  <c r="P53"/>
  <c r="Q49"/>
  <c r="R19" i="31"/>
  <c r="R20"/>
  <c r="R21"/>
  <c r="Q50" i="34"/>
  <c r="Q51"/>
  <c r="Q52"/>
  <c r="Q53"/>
  <c r="R49"/>
  <c r="S19" i="31"/>
  <c r="S20"/>
  <c r="S21"/>
  <c r="R50" i="34"/>
  <c r="R51"/>
  <c r="R52"/>
  <c r="R53"/>
  <c r="S53"/>
  <c r="S55"/>
  <c r="Q23" i="35"/>
  <c r="Q35"/>
  <c r="P61"/>
  <c r="R15" i="34"/>
  <c r="R16"/>
  <c r="R17"/>
  <c r="R20"/>
  <c r="S24" i="31"/>
  <c r="S25"/>
  <c r="S26"/>
  <c r="R21" i="34"/>
  <c r="R22"/>
  <c r="R36" i="27"/>
  <c r="R23" i="34"/>
  <c r="R24"/>
  <c r="R25"/>
  <c r="P15"/>
  <c r="P16"/>
  <c r="P17"/>
  <c r="P20"/>
  <c r="Q24" i="31"/>
  <c r="Q25"/>
  <c r="Q26"/>
  <c r="P21" i="34"/>
  <c r="P22"/>
  <c r="P36" i="27"/>
  <c r="P23" i="34"/>
  <c r="P24"/>
  <c r="P25"/>
  <c r="L15"/>
  <c r="L16"/>
  <c r="L17"/>
  <c r="L20"/>
  <c r="M24" i="31"/>
  <c r="M25"/>
  <c r="M26"/>
  <c r="L21" i="34"/>
  <c r="L22"/>
  <c r="L36" i="27"/>
  <c r="L23" i="34"/>
  <c r="L24"/>
  <c r="L25"/>
  <c r="G15"/>
  <c r="G16"/>
  <c r="G17"/>
  <c r="G20"/>
  <c r="H24" i="31"/>
  <c r="H25"/>
  <c r="H26"/>
  <c r="G21" i="34"/>
  <c r="G22"/>
  <c r="G36" i="27"/>
  <c r="G23" i="34"/>
  <c r="G24"/>
  <c r="G25"/>
  <c r="E25"/>
  <c r="F46"/>
  <c r="F55"/>
  <c r="G46"/>
  <c r="G55"/>
  <c r="L46"/>
  <c r="L55"/>
  <c r="N46"/>
  <c r="N55"/>
  <c r="P46"/>
  <c r="P55"/>
  <c r="P54"/>
  <c r="N54"/>
  <c r="L54"/>
  <c r="G54"/>
  <c r="F54"/>
  <c r="E46"/>
  <c r="E54"/>
  <c r="C46"/>
  <c r="C54"/>
  <c r="F20"/>
  <c r="Q7" i="35"/>
  <c r="Q33"/>
  <c r="P59"/>
  <c r="D15" i="34"/>
  <c r="D16"/>
  <c r="D17"/>
  <c r="D20"/>
  <c r="E24" i="31"/>
  <c r="E25"/>
  <c r="E26"/>
  <c r="D21" i="34"/>
  <c r="D22"/>
  <c r="D36" i="27"/>
  <c r="D23" i="34"/>
  <c r="D24"/>
  <c r="D26"/>
  <c r="P8" i="35"/>
  <c r="C15" i="34"/>
  <c r="F15"/>
  <c r="H15"/>
  <c r="I15"/>
  <c r="J15"/>
  <c r="K15"/>
  <c r="M15"/>
  <c r="N15"/>
  <c r="O15"/>
  <c r="Q15"/>
  <c r="S15"/>
  <c r="C16"/>
  <c r="F16"/>
  <c r="H16"/>
  <c r="I16"/>
  <c r="J16"/>
  <c r="K16"/>
  <c r="M16"/>
  <c r="N16"/>
  <c r="O16"/>
  <c r="Q16"/>
  <c r="S16"/>
  <c r="S17"/>
  <c r="C20"/>
  <c r="D24" i="31"/>
  <c r="D25"/>
  <c r="D26"/>
  <c r="C21" i="34"/>
  <c r="C22"/>
  <c r="C36" i="27"/>
  <c r="C23" i="34"/>
  <c r="C24"/>
  <c r="G24" i="31"/>
  <c r="G25"/>
  <c r="G26"/>
  <c r="F21" i="34"/>
  <c r="F22"/>
  <c r="F36" i="27"/>
  <c r="F23" i="34"/>
  <c r="F24"/>
  <c r="H20"/>
  <c r="I24" i="31"/>
  <c r="I25"/>
  <c r="I26"/>
  <c r="H21" i="34"/>
  <c r="H22"/>
  <c r="H36" i="27"/>
  <c r="H23" i="34"/>
  <c r="H24"/>
  <c r="I20"/>
  <c r="J24" i="31"/>
  <c r="J25"/>
  <c r="J26"/>
  <c r="I21" i="34"/>
  <c r="I22"/>
  <c r="I36" i="27"/>
  <c r="I23" i="34"/>
  <c r="I24"/>
  <c r="J20"/>
  <c r="K24" i="31"/>
  <c r="K25"/>
  <c r="K26"/>
  <c r="J21" i="34"/>
  <c r="J22"/>
  <c r="J36" i="27"/>
  <c r="J23" i="34"/>
  <c r="J24"/>
  <c r="K20"/>
  <c r="L24" i="31"/>
  <c r="L25"/>
  <c r="L26"/>
  <c r="K21" i="34"/>
  <c r="K22"/>
  <c r="K36" i="27"/>
  <c r="K23" i="34"/>
  <c r="K24"/>
  <c r="M20"/>
  <c r="N24" i="31"/>
  <c r="N25"/>
  <c r="N26"/>
  <c r="M21" i="34"/>
  <c r="M22"/>
  <c r="M36" i="27"/>
  <c r="M23" i="34"/>
  <c r="M24"/>
  <c r="N20"/>
  <c r="O24" i="31"/>
  <c r="O25"/>
  <c r="O26"/>
  <c r="N21" i="34"/>
  <c r="N22"/>
  <c r="N36" i="27"/>
  <c r="N23" i="34"/>
  <c r="N24"/>
  <c r="O20"/>
  <c r="P24" i="31"/>
  <c r="P25"/>
  <c r="P26"/>
  <c r="O21" i="34"/>
  <c r="O22"/>
  <c r="O36" i="27"/>
  <c r="O23" i="34"/>
  <c r="O24"/>
  <c r="Q20"/>
  <c r="R24" i="31"/>
  <c r="R25"/>
  <c r="R26"/>
  <c r="Q21" i="34"/>
  <c r="Q22"/>
  <c r="Q36" i="27"/>
  <c r="Q23" i="34"/>
  <c r="Q24"/>
  <c r="D46"/>
  <c r="D55"/>
  <c r="Q8" i="35"/>
  <c r="Q34"/>
  <c r="F17" i="34"/>
  <c r="F26"/>
  <c r="P10" i="35"/>
  <c r="Q10"/>
  <c r="Q36"/>
  <c r="Q11"/>
  <c r="Q37"/>
  <c r="I17" i="34"/>
  <c r="I26"/>
  <c r="P13" i="35"/>
  <c r="I46" i="34"/>
  <c r="I55"/>
  <c r="Q13" i="35"/>
  <c r="Q39"/>
  <c r="J17" i="34"/>
  <c r="J26"/>
  <c r="P14" i="35"/>
  <c r="J46" i="34"/>
  <c r="J55"/>
  <c r="Q14" i="35"/>
  <c r="Q40"/>
  <c r="K17" i="34"/>
  <c r="K26"/>
  <c r="P15" i="35"/>
  <c r="K46" i="34"/>
  <c r="K55"/>
  <c r="Q15" i="35"/>
  <c r="Q41"/>
  <c r="L26" i="34"/>
  <c r="P16" i="35"/>
  <c r="Q16"/>
  <c r="Q42"/>
  <c r="M17" i="34"/>
  <c r="M26"/>
  <c r="P17" i="35"/>
  <c r="M46" i="34"/>
  <c r="M55"/>
  <c r="Q17" i="35"/>
  <c r="Q43"/>
  <c r="N17" i="34"/>
  <c r="N26"/>
  <c r="P18" i="35"/>
  <c r="Q18"/>
  <c r="Q44"/>
  <c r="O17" i="34"/>
  <c r="O26"/>
  <c r="P19" i="35"/>
  <c r="O46" i="34"/>
  <c r="O55"/>
  <c r="Q19" i="35"/>
  <c r="Q45"/>
  <c r="P26" i="34"/>
  <c r="P20" i="35"/>
  <c r="Q20"/>
  <c r="Q46"/>
  <c r="Q17" i="34"/>
  <c r="Q26"/>
  <c r="P21" i="35"/>
  <c r="Q46" i="34"/>
  <c r="Q55"/>
  <c r="Q21" i="35"/>
  <c r="Q47"/>
  <c r="R26" i="34"/>
  <c r="P22" i="35"/>
  <c r="I31" i="32"/>
  <c r="I34"/>
  <c r="I37"/>
  <c r="I32"/>
  <c r="I35"/>
  <c r="I38"/>
  <c r="I42"/>
  <c r="J22" i="31"/>
  <c r="J27"/>
  <c r="I43" i="32"/>
  <c r="I44"/>
  <c r="E13" i="35"/>
  <c r="C31" i="32"/>
  <c r="C34"/>
  <c r="C37"/>
  <c r="C32"/>
  <c r="C35"/>
  <c r="C38"/>
  <c r="C42"/>
  <c r="D31"/>
  <c r="D34"/>
  <c r="D37"/>
  <c r="D32"/>
  <c r="D35"/>
  <c r="D38"/>
  <c r="D42"/>
  <c r="E31"/>
  <c r="E34"/>
  <c r="E37"/>
  <c r="E32"/>
  <c r="E35"/>
  <c r="E38"/>
  <c r="E42"/>
  <c r="F31"/>
  <c r="F34"/>
  <c r="F37"/>
  <c r="F32"/>
  <c r="F35"/>
  <c r="F38"/>
  <c r="F42"/>
  <c r="G31"/>
  <c r="G34"/>
  <c r="G37"/>
  <c r="G32"/>
  <c r="G35"/>
  <c r="G38"/>
  <c r="G42"/>
  <c r="H31"/>
  <c r="H34"/>
  <c r="H37"/>
  <c r="H32"/>
  <c r="H35"/>
  <c r="H38"/>
  <c r="H42"/>
  <c r="J31"/>
  <c r="J34"/>
  <c r="J37"/>
  <c r="J32"/>
  <c r="J35"/>
  <c r="J38"/>
  <c r="J42"/>
  <c r="K31"/>
  <c r="K34"/>
  <c r="K37"/>
  <c r="K32"/>
  <c r="K35"/>
  <c r="K38"/>
  <c r="K42"/>
  <c r="L31"/>
  <c r="L34"/>
  <c r="L37"/>
  <c r="L32"/>
  <c r="L35"/>
  <c r="L38"/>
  <c r="L42"/>
  <c r="M31"/>
  <c r="M34"/>
  <c r="M37"/>
  <c r="M32"/>
  <c r="M35"/>
  <c r="M38"/>
  <c r="M42"/>
  <c r="N31"/>
  <c r="N34"/>
  <c r="N37"/>
  <c r="N32"/>
  <c r="N35"/>
  <c r="N38"/>
  <c r="N42"/>
  <c r="O31"/>
  <c r="O34"/>
  <c r="O37"/>
  <c r="O32"/>
  <c r="O35"/>
  <c r="O38"/>
  <c r="O42"/>
  <c r="P31"/>
  <c r="P34"/>
  <c r="P37"/>
  <c r="P32"/>
  <c r="P35"/>
  <c r="P38"/>
  <c r="P42"/>
  <c r="Q31"/>
  <c r="Q34"/>
  <c r="Q37"/>
  <c r="Q32"/>
  <c r="Q35"/>
  <c r="Q38"/>
  <c r="Q42"/>
  <c r="R31"/>
  <c r="R34"/>
  <c r="R37"/>
  <c r="R32"/>
  <c r="R35"/>
  <c r="R38"/>
  <c r="R42"/>
  <c r="S42"/>
  <c r="T22" i="31"/>
  <c r="T27"/>
  <c r="S43" i="32"/>
  <c r="S44"/>
  <c r="E23" i="35"/>
  <c r="E39"/>
  <c r="S22" i="31"/>
  <c r="S27"/>
  <c r="R43" i="32"/>
  <c r="R44"/>
  <c r="E22" i="35"/>
  <c r="E48"/>
  <c r="E50"/>
  <c r="H50" i="5"/>
  <c r="H51"/>
  <c r="F15" i="30"/>
  <c r="U44" i="34"/>
  <c r="H32" i="5"/>
  <c r="H33"/>
  <c r="F37" i="30"/>
  <c r="U45" i="34"/>
  <c r="U46"/>
  <c r="H118" i="5"/>
  <c r="U52" i="34"/>
  <c r="U54"/>
  <c r="D54"/>
  <c r="I54"/>
  <c r="J54"/>
  <c r="K54"/>
  <c r="M54"/>
  <c r="O54"/>
  <c r="Q54"/>
  <c r="R46"/>
  <c r="S52"/>
  <c r="S54"/>
  <c r="P9" i="35"/>
  <c r="F20" i="30"/>
  <c r="H67" i="5"/>
  <c r="H68"/>
  <c r="H69"/>
  <c r="H70"/>
  <c r="H71"/>
  <c r="H72"/>
  <c r="H73"/>
  <c r="H74"/>
  <c r="H75"/>
  <c r="H76"/>
  <c r="H78"/>
  <c r="G3" i="29"/>
  <c r="H122" i="5"/>
  <c r="G4" i="29"/>
  <c r="H123" i="5"/>
  <c r="G5" i="29"/>
  <c r="H124" i="5"/>
  <c r="G6" i="29"/>
  <c r="H152" i="5"/>
  <c r="H154"/>
  <c r="H156"/>
  <c r="H158"/>
  <c r="H160"/>
  <c r="H162"/>
  <c r="H164"/>
  <c r="H166"/>
  <c r="H168"/>
  <c r="H170"/>
  <c r="H174"/>
  <c r="G7" i="29"/>
  <c r="G8"/>
  <c r="H130" i="5"/>
  <c r="H131"/>
  <c r="H132"/>
  <c r="H133"/>
  <c r="H134"/>
  <c r="H135"/>
  <c r="H136"/>
  <c r="H137"/>
  <c r="H138"/>
  <c r="H139"/>
  <c r="H141"/>
  <c r="G10" i="29"/>
  <c r="G11"/>
  <c r="G12"/>
  <c r="G13"/>
  <c r="G14"/>
  <c r="H11" i="5"/>
  <c r="H12"/>
  <c r="H13"/>
  <c r="F4" i="28"/>
  <c r="G15" i="29"/>
  <c r="G17"/>
  <c r="G18"/>
  <c r="F21" i="30"/>
  <c r="F22"/>
  <c r="F23"/>
  <c r="F24"/>
  <c r="U53" i="34"/>
  <c r="U55"/>
  <c r="U51"/>
  <c r="G20" i="30"/>
  <c r="I67" i="5"/>
  <c r="I68"/>
  <c r="I69"/>
  <c r="I70"/>
  <c r="I71"/>
  <c r="I72"/>
  <c r="I73"/>
  <c r="I74"/>
  <c r="I75"/>
  <c r="I76"/>
  <c r="I78"/>
  <c r="H3" i="29"/>
  <c r="I122" i="5"/>
  <c r="H4" i="29"/>
  <c r="I123" i="5"/>
  <c r="H5" i="29"/>
  <c r="I124" i="5"/>
  <c r="H6" i="29"/>
  <c r="I152" i="5"/>
  <c r="I154"/>
  <c r="I156"/>
  <c r="I158"/>
  <c r="I160"/>
  <c r="I162"/>
  <c r="I164"/>
  <c r="I166"/>
  <c r="I168"/>
  <c r="I170"/>
  <c r="I174"/>
  <c r="H7" i="29"/>
  <c r="H8"/>
  <c r="I130" i="5"/>
  <c r="I131"/>
  <c r="I132"/>
  <c r="I133"/>
  <c r="I134"/>
  <c r="I135"/>
  <c r="I136"/>
  <c r="I137"/>
  <c r="I138"/>
  <c r="I139"/>
  <c r="I141"/>
  <c r="H10" i="29"/>
  <c r="H11"/>
  <c r="H12"/>
  <c r="H13"/>
  <c r="H14"/>
  <c r="I11" i="5"/>
  <c r="I12"/>
  <c r="I13"/>
  <c r="G4" i="28"/>
  <c r="H15" i="29"/>
  <c r="H17"/>
  <c r="H18"/>
  <c r="G21" i="30"/>
  <c r="G22"/>
  <c r="U22" i="34"/>
  <c r="I50" i="5"/>
  <c r="G34" i="30"/>
  <c r="I51" i="5"/>
  <c r="G35" i="30"/>
  <c r="G36"/>
  <c r="U15" i="34"/>
  <c r="I32" i="5"/>
  <c r="I33"/>
  <c r="G37" i="30"/>
  <c r="U16" i="34"/>
  <c r="U17"/>
  <c r="I118" i="5"/>
  <c r="U23" i="34"/>
  <c r="U25"/>
  <c r="S23"/>
  <c r="U24"/>
  <c r="S25"/>
  <c r="M25"/>
  <c r="N25"/>
  <c r="O25"/>
  <c r="Q25"/>
  <c r="F25"/>
  <c r="I25"/>
  <c r="J25"/>
  <c r="K25"/>
  <c r="D25"/>
  <c r="G15" i="30"/>
  <c r="G16"/>
  <c r="G17"/>
  <c r="I117" i="5"/>
  <c r="G4" i="30"/>
  <c r="G7"/>
  <c r="G26"/>
  <c r="S22" i="34"/>
  <c r="D20" i="30"/>
  <c r="F67" i="5"/>
  <c r="F68"/>
  <c r="F69"/>
  <c r="F70"/>
  <c r="F71"/>
  <c r="F72"/>
  <c r="F73"/>
  <c r="F74"/>
  <c r="F75"/>
  <c r="F76"/>
  <c r="F78"/>
  <c r="E3" i="29"/>
  <c r="F122" i="5"/>
  <c r="E4" i="29"/>
  <c r="F123" i="5"/>
  <c r="E5" i="29"/>
  <c r="F124" i="5"/>
  <c r="E6" i="29"/>
  <c r="F152" i="5"/>
  <c r="F154"/>
  <c r="F156"/>
  <c r="F158"/>
  <c r="F160"/>
  <c r="F162"/>
  <c r="F164"/>
  <c r="F166"/>
  <c r="F168"/>
  <c r="F170"/>
  <c r="F174"/>
  <c r="E7" i="29"/>
  <c r="E8"/>
  <c r="F130" i="5"/>
  <c r="F131"/>
  <c r="F132"/>
  <c r="F133"/>
  <c r="F134"/>
  <c r="F135"/>
  <c r="F136"/>
  <c r="F137"/>
  <c r="F138"/>
  <c r="F139"/>
  <c r="F141"/>
  <c r="E10" i="29"/>
  <c r="E11"/>
  <c r="E12"/>
  <c r="E13"/>
  <c r="E14"/>
  <c r="F11" i="5"/>
  <c r="F12"/>
  <c r="F13"/>
  <c r="D4" i="28"/>
  <c r="E15" i="29"/>
  <c r="E17"/>
  <c r="E18"/>
  <c r="D21" i="30"/>
  <c r="D22"/>
  <c r="F117" i="5"/>
  <c r="D4" i="30"/>
  <c r="F50" i="5"/>
  <c r="F51"/>
  <c r="D15" i="30"/>
  <c r="D7"/>
  <c r="D26"/>
  <c r="E20"/>
  <c r="G67" i="5"/>
  <c r="G68"/>
  <c r="G69"/>
  <c r="G70"/>
  <c r="G71"/>
  <c r="G72"/>
  <c r="G73"/>
  <c r="G74"/>
  <c r="G75"/>
  <c r="G76"/>
  <c r="G78"/>
  <c r="F3" i="29"/>
  <c r="G122" i="5"/>
  <c r="F4" i="29"/>
  <c r="G123" i="5"/>
  <c r="F5" i="29"/>
  <c r="G124" i="5"/>
  <c r="F6" i="29"/>
  <c r="G152" i="5"/>
  <c r="G154"/>
  <c r="G156"/>
  <c r="G158"/>
  <c r="G160"/>
  <c r="G162"/>
  <c r="G164"/>
  <c r="G166"/>
  <c r="G168"/>
  <c r="G170"/>
  <c r="G174"/>
  <c r="F7" i="29"/>
  <c r="F8"/>
  <c r="G130" i="5"/>
  <c r="G131"/>
  <c r="G132"/>
  <c r="G133"/>
  <c r="G134"/>
  <c r="G135"/>
  <c r="G136"/>
  <c r="G137"/>
  <c r="G138"/>
  <c r="G139"/>
  <c r="G141"/>
  <c r="F10" i="29"/>
  <c r="F11"/>
  <c r="F12"/>
  <c r="F13"/>
  <c r="F14"/>
  <c r="G11" i="5"/>
  <c r="G12"/>
  <c r="G13"/>
  <c r="E4" i="28"/>
  <c r="F15" i="29"/>
  <c r="F17"/>
  <c r="F18"/>
  <c r="E21" i="30"/>
  <c r="E22"/>
  <c r="G117" i="5"/>
  <c r="E4" i="30"/>
  <c r="G50" i="5"/>
  <c r="G51"/>
  <c r="E15" i="30"/>
  <c r="E7"/>
  <c r="E26"/>
  <c r="H117" i="5"/>
  <c r="F4" i="30"/>
  <c r="F7"/>
  <c r="F26"/>
  <c r="C20"/>
  <c r="E67" i="5"/>
  <c r="E68"/>
  <c r="E69"/>
  <c r="E70"/>
  <c r="E71"/>
  <c r="E72"/>
  <c r="E73"/>
  <c r="E74"/>
  <c r="E75"/>
  <c r="E76"/>
  <c r="E78"/>
  <c r="D3" i="29"/>
  <c r="E122" i="5"/>
  <c r="D4" i="29"/>
  <c r="E123" i="5"/>
  <c r="D5" i="29"/>
  <c r="E124" i="5"/>
  <c r="D6" i="29"/>
  <c r="E152" i="5"/>
  <c r="E154"/>
  <c r="E156"/>
  <c r="E158"/>
  <c r="E160"/>
  <c r="E162"/>
  <c r="E164"/>
  <c r="E166"/>
  <c r="E168"/>
  <c r="E170"/>
  <c r="E174"/>
  <c r="D7" i="29"/>
  <c r="D8"/>
  <c r="E130" i="5"/>
  <c r="E131"/>
  <c r="E132"/>
  <c r="E133"/>
  <c r="E134"/>
  <c r="E135"/>
  <c r="E136"/>
  <c r="E137"/>
  <c r="E138"/>
  <c r="E139"/>
  <c r="E141"/>
  <c r="D10" i="29"/>
  <c r="D11"/>
  <c r="D12"/>
  <c r="D13"/>
  <c r="D14"/>
  <c r="E11" i="5"/>
  <c r="E12"/>
  <c r="E13"/>
  <c r="C4" i="28"/>
  <c r="D15" i="29"/>
  <c r="D17"/>
  <c r="D18"/>
  <c r="C21" i="30"/>
  <c r="C22"/>
  <c r="E117" i="5"/>
  <c r="C4" i="30"/>
  <c r="E50" i="5"/>
  <c r="E51"/>
  <c r="C15" i="30"/>
  <c r="C7"/>
  <c r="C26"/>
  <c r="K32"/>
  <c r="K33"/>
  <c r="K34"/>
  <c r="K35"/>
  <c r="K36"/>
  <c r="F32" i="5"/>
  <c r="F33"/>
  <c r="D16" i="30"/>
  <c r="D17"/>
  <c r="F118" i="5"/>
  <c r="D23" i="30"/>
  <c r="D24"/>
  <c r="D25"/>
  <c r="G32" i="5"/>
  <c r="G33"/>
  <c r="E16" i="30"/>
  <c r="E17"/>
  <c r="G118" i="5"/>
  <c r="E23" i="30"/>
  <c r="E24"/>
  <c r="E25"/>
  <c r="F16"/>
  <c r="F17"/>
  <c r="F25"/>
  <c r="G23"/>
  <c r="G24"/>
  <c r="G25"/>
  <c r="E32" i="5"/>
  <c r="E33"/>
  <c r="C16" i="30"/>
  <c r="C17"/>
  <c r="E118" i="5"/>
  <c r="C23" i="30"/>
  <c r="C24"/>
  <c r="C25"/>
  <c r="S36" i="27"/>
  <c r="F172" i="22"/>
  <c r="G172"/>
  <c r="H172"/>
  <c r="I172"/>
  <c r="E172"/>
  <c r="F172" i="24"/>
  <c r="G172"/>
  <c r="H172"/>
  <c r="I172"/>
  <c r="E172"/>
  <c r="F172" i="11"/>
  <c r="G172"/>
  <c r="H172"/>
  <c r="I172"/>
  <c r="E172"/>
  <c r="F172" i="19"/>
  <c r="G172"/>
  <c r="H172"/>
  <c r="I172"/>
  <c r="E172"/>
  <c r="F175" i="5"/>
  <c r="G175"/>
  <c r="H175"/>
  <c r="I175"/>
  <c r="E175"/>
  <c r="H15"/>
  <c r="F5" i="28"/>
  <c r="H17" i="5"/>
  <c r="F6" i="28"/>
  <c r="F7"/>
  <c r="I15" i="5"/>
  <c r="G5" i="28"/>
  <c r="I17" i="5"/>
  <c r="G6" i="28"/>
  <c r="G7"/>
  <c r="C77" i="35"/>
  <c r="H331" i="5"/>
  <c r="H332"/>
  <c r="F5" i="32"/>
  <c r="H336" i="5"/>
  <c r="F9" i="32"/>
  <c r="H343" i="5"/>
  <c r="F13" i="32"/>
  <c r="F25"/>
  <c r="I331" i="5"/>
  <c r="I332"/>
  <c r="G5" i="32"/>
  <c r="I336" i="5"/>
  <c r="G9" i="32"/>
  <c r="I343" i="5"/>
  <c r="G13" i="32"/>
  <c r="G25"/>
  <c r="D77" i="35"/>
  <c r="C78"/>
  <c r="D78"/>
  <c r="E60"/>
  <c r="E59"/>
  <c r="R75"/>
  <c r="Q75"/>
  <c r="F27" i="31"/>
  <c r="F28"/>
  <c r="S9" i="35"/>
  <c r="F22" i="31"/>
  <c r="F23"/>
  <c r="T9" i="35"/>
  <c r="U9"/>
  <c r="G22" i="31"/>
  <c r="G23"/>
  <c r="T10" i="35"/>
  <c r="U10"/>
  <c r="H27" i="31"/>
  <c r="H28"/>
  <c r="S11" i="35"/>
  <c r="H22" i="31"/>
  <c r="H23"/>
  <c r="T11" i="35"/>
  <c r="U11"/>
  <c r="M27" i="31"/>
  <c r="M28"/>
  <c r="S16" i="35"/>
  <c r="M22" i="31"/>
  <c r="M23"/>
  <c r="T16" i="35"/>
  <c r="U16"/>
  <c r="O22" i="31"/>
  <c r="O23"/>
  <c r="T18" i="35"/>
  <c r="U18"/>
  <c r="Q27" i="31"/>
  <c r="Q28"/>
  <c r="S20" i="35"/>
  <c r="Q22" i="31"/>
  <c r="Q23"/>
  <c r="T20" i="35"/>
  <c r="U20"/>
  <c r="S28" i="31"/>
  <c r="S22" i="35"/>
  <c r="S23" i="31"/>
  <c r="T22" i="35"/>
  <c r="U22"/>
  <c r="D22" i="31"/>
  <c r="D23"/>
  <c r="T7" i="35"/>
  <c r="U7"/>
  <c r="F5" i="26"/>
  <c r="I127" i="8"/>
  <c r="I141"/>
  <c r="I142"/>
  <c r="F16" i="26"/>
  <c r="I127" i="21"/>
  <c r="I141"/>
  <c r="I142"/>
  <c r="F18" i="26"/>
  <c r="I127" i="11"/>
  <c r="I141"/>
  <c r="I142"/>
  <c r="F6" i="26"/>
  <c r="I127" i="23"/>
  <c r="I141"/>
  <c r="I142"/>
  <c r="F7" i="26"/>
  <c r="I127" i="12"/>
  <c r="I141"/>
  <c r="I142"/>
  <c r="F13" i="26"/>
  <c r="I127" i="18"/>
  <c r="I141"/>
  <c r="I142"/>
  <c r="F11" i="26"/>
  <c r="I127" i="16"/>
  <c r="I141"/>
  <c r="I142"/>
  <c r="F14" i="26"/>
  <c r="I127" i="19"/>
  <c r="I141"/>
  <c r="I142"/>
  <c r="F12" i="26"/>
  <c r="I127" i="17"/>
  <c r="I141"/>
  <c r="I142"/>
  <c r="F9" i="26"/>
  <c r="I127" i="14"/>
  <c r="I141"/>
  <c r="I142"/>
  <c r="F19" i="26"/>
  <c r="I127" i="24"/>
  <c r="I141"/>
  <c r="I142"/>
  <c r="F15" i="26"/>
  <c r="I127" i="20"/>
  <c r="I141"/>
  <c r="I142"/>
  <c r="F20" i="26"/>
  <c r="I127" i="25"/>
  <c r="I141"/>
  <c r="I142"/>
  <c r="F10" i="26"/>
  <c r="I127" i="15"/>
  <c r="I141"/>
  <c r="I142"/>
  <c r="F17" i="26"/>
  <c r="I127" i="22"/>
  <c r="I141"/>
  <c r="I142"/>
  <c r="F8" i="26"/>
  <c r="I127" i="13"/>
  <c r="I141"/>
  <c r="I142"/>
  <c r="F27" i="26"/>
  <c r="H127" i="8"/>
  <c r="H141"/>
  <c r="H142"/>
  <c r="F38" i="26"/>
  <c r="H127" i="21"/>
  <c r="H141"/>
  <c r="H142"/>
  <c r="F28" i="26"/>
  <c r="H127" i="11"/>
  <c r="H141"/>
  <c r="H142"/>
  <c r="F40" i="26"/>
  <c r="H127" i="23"/>
  <c r="H141"/>
  <c r="H142"/>
  <c r="F29" i="26"/>
  <c r="H127" i="12"/>
  <c r="H141"/>
  <c r="H142"/>
  <c r="F35" i="26"/>
  <c r="H127" i="18"/>
  <c r="H141"/>
  <c r="H142"/>
  <c r="F33" i="26"/>
  <c r="H127" i="16"/>
  <c r="H141"/>
  <c r="H142"/>
  <c r="F36" i="26"/>
  <c r="H127" i="19"/>
  <c r="H141"/>
  <c r="H142"/>
  <c r="F34" i="26"/>
  <c r="H127" i="17"/>
  <c r="H141"/>
  <c r="H142"/>
  <c r="F31" i="26"/>
  <c r="H127" i="14"/>
  <c r="H141"/>
  <c r="H142"/>
  <c r="F41" i="26"/>
  <c r="H127" i="24"/>
  <c r="H141"/>
  <c r="H142"/>
  <c r="F37" i="26"/>
  <c r="H127" i="20"/>
  <c r="H141"/>
  <c r="H142"/>
  <c r="F42" i="26"/>
  <c r="H127" i="25"/>
  <c r="H141"/>
  <c r="H142"/>
  <c r="F32" i="26"/>
  <c r="H127" i="15"/>
  <c r="H141"/>
  <c r="H142"/>
  <c r="F39" i="26"/>
  <c r="H127" i="22"/>
  <c r="H141"/>
  <c r="H142"/>
  <c r="F30" i="26"/>
  <c r="H127" i="13"/>
  <c r="H141"/>
  <c r="H142"/>
  <c r="S51" i="34"/>
  <c r="Q49" i="35"/>
  <c r="O75"/>
  <c r="M75"/>
  <c r="C35" i="34"/>
  <c r="C47"/>
  <c r="O7" i="35"/>
  <c r="D35" i="34"/>
  <c r="E35"/>
  <c r="F35"/>
  <c r="G35"/>
  <c r="H35"/>
  <c r="I35"/>
  <c r="J35"/>
  <c r="K35"/>
  <c r="L35"/>
  <c r="M35"/>
  <c r="N35"/>
  <c r="O35"/>
  <c r="P35"/>
  <c r="Q35"/>
  <c r="R35"/>
  <c r="S35"/>
  <c r="S47"/>
  <c r="O23" i="35"/>
  <c r="O33"/>
  <c r="N59"/>
  <c r="D6" i="34"/>
  <c r="D18"/>
  <c r="N8" i="35"/>
  <c r="C6" i="34"/>
  <c r="E6"/>
  <c r="F6"/>
  <c r="G6"/>
  <c r="H6"/>
  <c r="I6"/>
  <c r="J6"/>
  <c r="K6"/>
  <c r="L6"/>
  <c r="M6"/>
  <c r="N6"/>
  <c r="O6"/>
  <c r="P6"/>
  <c r="Q6"/>
  <c r="R6"/>
  <c r="S6"/>
  <c r="S18"/>
  <c r="N23" i="35"/>
  <c r="N34"/>
  <c r="D47" i="34"/>
  <c r="O8" i="35"/>
  <c r="O34"/>
  <c r="N60"/>
  <c r="E18" i="34"/>
  <c r="N9" i="35"/>
  <c r="N35"/>
  <c r="E47" i="34"/>
  <c r="O9" i="35"/>
  <c r="O35"/>
  <c r="N61"/>
  <c r="F18" i="34"/>
  <c r="N10" i="35"/>
  <c r="N36"/>
  <c r="F47" i="34"/>
  <c r="O10" i="35"/>
  <c r="O36"/>
  <c r="N62"/>
  <c r="G18" i="34"/>
  <c r="N11" i="35"/>
  <c r="N37"/>
  <c r="G47" i="34"/>
  <c r="O11" i="35"/>
  <c r="O37"/>
  <c r="N63"/>
  <c r="I18" i="34"/>
  <c r="N13" i="35"/>
  <c r="N39"/>
  <c r="I47" i="34"/>
  <c r="O13" i="35"/>
  <c r="O39"/>
  <c r="N65"/>
  <c r="J18" i="34"/>
  <c r="N14" i="35"/>
  <c r="N40"/>
  <c r="J47" i="34"/>
  <c r="O14" i="35"/>
  <c r="O40"/>
  <c r="N66"/>
  <c r="K18" i="34"/>
  <c r="N15" i="35"/>
  <c r="N41"/>
  <c r="K47" i="34"/>
  <c r="O15" i="35"/>
  <c r="O41"/>
  <c r="N67"/>
  <c r="L18" i="34"/>
  <c r="N16" i="35"/>
  <c r="N42"/>
  <c r="L47" i="34"/>
  <c r="O16" i="35"/>
  <c r="O42"/>
  <c r="N68"/>
  <c r="M18" i="34"/>
  <c r="N17" i="35"/>
  <c r="N43"/>
  <c r="M47" i="34"/>
  <c r="O17" i="35"/>
  <c r="O43"/>
  <c r="N69"/>
  <c r="N18" i="34"/>
  <c r="N18" i="35"/>
  <c r="N44"/>
  <c r="N47" i="34"/>
  <c r="O18" i="35"/>
  <c r="O44"/>
  <c r="N70"/>
  <c r="O18" i="34"/>
  <c r="N19" i="35"/>
  <c r="N45"/>
  <c r="O47" i="34"/>
  <c r="O19" i="35"/>
  <c r="O45"/>
  <c r="N71"/>
  <c r="P18" i="34"/>
  <c r="N20" i="35"/>
  <c r="N46"/>
  <c r="P47" i="34"/>
  <c r="O20" i="35"/>
  <c r="O46"/>
  <c r="N72"/>
  <c r="Q18" i="34"/>
  <c r="N21" i="35"/>
  <c r="N47"/>
  <c r="Q47" i="34"/>
  <c r="O21" i="35"/>
  <c r="O47"/>
  <c r="N73"/>
  <c r="R18" i="34"/>
  <c r="N22" i="35"/>
  <c r="N48"/>
  <c r="R47" i="34"/>
  <c r="O22" i="35"/>
  <c r="O48"/>
  <c r="N74"/>
  <c r="N49"/>
  <c r="O49"/>
  <c r="N75"/>
  <c r="D5" i="34"/>
  <c r="D7"/>
  <c r="H8" i="35"/>
  <c r="C5" i="34"/>
  <c r="E5"/>
  <c r="F5"/>
  <c r="G5"/>
  <c r="H5"/>
  <c r="I5"/>
  <c r="J5"/>
  <c r="K5"/>
  <c r="L5"/>
  <c r="M5"/>
  <c r="N5"/>
  <c r="O5"/>
  <c r="P5"/>
  <c r="Q5"/>
  <c r="R5"/>
  <c r="S5"/>
  <c r="S7"/>
  <c r="H23" i="35"/>
  <c r="H34"/>
  <c r="D34" i="34"/>
  <c r="D36"/>
  <c r="I8" i="35"/>
  <c r="C34" i="34"/>
  <c r="E34"/>
  <c r="F34"/>
  <c r="G34"/>
  <c r="H34"/>
  <c r="I34"/>
  <c r="J34"/>
  <c r="K34"/>
  <c r="L34"/>
  <c r="M34"/>
  <c r="N34"/>
  <c r="O34"/>
  <c r="P34"/>
  <c r="Q34"/>
  <c r="R34"/>
  <c r="S34"/>
  <c r="S36"/>
  <c r="I23" i="35"/>
  <c r="I34"/>
  <c r="L60"/>
  <c r="E7" i="34"/>
  <c r="H9" i="35"/>
  <c r="H35"/>
  <c r="E36" i="34"/>
  <c r="I9" i="35"/>
  <c r="I35"/>
  <c r="L61"/>
  <c r="F7" i="34"/>
  <c r="H10" i="35"/>
  <c r="H36"/>
  <c r="F36" i="34"/>
  <c r="I10" i="35"/>
  <c r="I36"/>
  <c r="L62"/>
  <c r="G7" i="34"/>
  <c r="H11" i="35"/>
  <c r="H37"/>
  <c r="G36" i="34"/>
  <c r="I11" i="35"/>
  <c r="I37"/>
  <c r="L63"/>
  <c r="H7" i="34"/>
  <c r="H12" i="35"/>
  <c r="H38"/>
  <c r="H36" i="34"/>
  <c r="I12" i="35"/>
  <c r="I38"/>
  <c r="L64"/>
  <c r="I7" i="34"/>
  <c r="H13" i="35"/>
  <c r="H39"/>
  <c r="I36" i="34"/>
  <c r="I13" i="35"/>
  <c r="I39"/>
  <c r="L65"/>
  <c r="J7" i="34"/>
  <c r="H14" i="35"/>
  <c r="H40"/>
  <c r="J36" i="34"/>
  <c r="I14" i="35"/>
  <c r="I40"/>
  <c r="L66"/>
  <c r="K7" i="34"/>
  <c r="H15" i="35"/>
  <c r="H41"/>
  <c r="K36" i="34"/>
  <c r="I15" i="35"/>
  <c r="I41"/>
  <c r="L67"/>
  <c r="L7" i="34"/>
  <c r="H16" i="35"/>
  <c r="H42"/>
  <c r="L36" i="34"/>
  <c r="I16" i="35"/>
  <c r="I42"/>
  <c r="L68"/>
  <c r="M7" i="34"/>
  <c r="H17" i="35"/>
  <c r="H43"/>
  <c r="M36" i="34"/>
  <c r="I17" i="35"/>
  <c r="I43"/>
  <c r="L69"/>
  <c r="N7" i="34"/>
  <c r="H18" i="35"/>
  <c r="H44"/>
  <c r="N36" i="34"/>
  <c r="I18" i="35"/>
  <c r="I44"/>
  <c r="L70"/>
  <c r="O7" i="34"/>
  <c r="H19" i="35"/>
  <c r="H45"/>
  <c r="O36" i="34"/>
  <c r="I19" i="35"/>
  <c r="I45"/>
  <c r="L71"/>
  <c r="P7" i="34"/>
  <c r="H20" i="35"/>
  <c r="H46"/>
  <c r="P36" i="34"/>
  <c r="I20" i="35"/>
  <c r="I46"/>
  <c r="L72"/>
  <c r="Q7" i="34"/>
  <c r="H21" i="35"/>
  <c r="H47"/>
  <c r="Q36" i="34"/>
  <c r="I21" i="35"/>
  <c r="I47"/>
  <c r="L73"/>
  <c r="R7" i="34"/>
  <c r="H22" i="35"/>
  <c r="H48"/>
  <c r="R36" i="34"/>
  <c r="I22" i="35"/>
  <c r="I48"/>
  <c r="L74"/>
  <c r="H49"/>
  <c r="I49"/>
  <c r="L75"/>
  <c r="C7" i="34"/>
  <c r="H7" i="35"/>
  <c r="H33"/>
  <c r="C36" i="34"/>
  <c r="I7" i="35"/>
  <c r="I33"/>
  <c r="L59"/>
  <c r="K75"/>
  <c r="J75"/>
  <c r="D10" i="34"/>
  <c r="D12"/>
  <c r="J8" i="35"/>
  <c r="C10" i="34"/>
  <c r="E10"/>
  <c r="F10"/>
  <c r="G10"/>
  <c r="H10"/>
  <c r="I10"/>
  <c r="J10"/>
  <c r="K10"/>
  <c r="L10"/>
  <c r="M10"/>
  <c r="N10"/>
  <c r="O10"/>
  <c r="P10"/>
  <c r="Q10"/>
  <c r="R10"/>
  <c r="S10"/>
  <c r="S12"/>
  <c r="J23" i="35"/>
  <c r="J34"/>
  <c r="D39" i="34"/>
  <c r="D41"/>
  <c r="L8" i="35"/>
  <c r="C39" i="34"/>
  <c r="E39"/>
  <c r="F39"/>
  <c r="G39"/>
  <c r="H39"/>
  <c r="I39"/>
  <c r="J39"/>
  <c r="K39"/>
  <c r="L39"/>
  <c r="M39"/>
  <c r="N39"/>
  <c r="O39"/>
  <c r="P39"/>
  <c r="Q39"/>
  <c r="R39"/>
  <c r="S39"/>
  <c r="S41"/>
  <c r="L23" i="35"/>
  <c r="L34"/>
  <c r="H60"/>
  <c r="E12" i="34"/>
  <c r="J9" i="35"/>
  <c r="J35"/>
  <c r="E41" i="34"/>
  <c r="L9" i="35"/>
  <c r="L35"/>
  <c r="H61"/>
  <c r="F12" i="34"/>
  <c r="J10" i="35"/>
  <c r="J36"/>
  <c r="F41" i="34"/>
  <c r="L10" i="35"/>
  <c r="L36"/>
  <c r="H62"/>
  <c r="G12" i="34"/>
  <c r="J11" i="35"/>
  <c r="J37"/>
  <c r="G41" i="34"/>
  <c r="L11" i="35"/>
  <c r="L37"/>
  <c r="H63"/>
  <c r="H11" i="34"/>
  <c r="H13"/>
  <c r="K12" i="35"/>
  <c r="C11" i="34"/>
  <c r="D11"/>
  <c r="E11"/>
  <c r="F11"/>
  <c r="G11"/>
  <c r="I11"/>
  <c r="J11"/>
  <c r="K11"/>
  <c r="L11"/>
  <c r="M11"/>
  <c r="N11"/>
  <c r="O11"/>
  <c r="P11"/>
  <c r="Q11"/>
  <c r="R11"/>
  <c r="S11"/>
  <c r="S13"/>
  <c r="K23" i="35"/>
  <c r="K38"/>
  <c r="H40" i="34"/>
  <c r="H42"/>
  <c r="M12" i="35"/>
  <c r="C40" i="34"/>
  <c r="D40"/>
  <c r="E40"/>
  <c r="F40"/>
  <c r="G40"/>
  <c r="I40"/>
  <c r="J40"/>
  <c r="K40"/>
  <c r="L40"/>
  <c r="M40"/>
  <c r="N40"/>
  <c r="O40"/>
  <c r="P40"/>
  <c r="Q40"/>
  <c r="R40"/>
  <c r="S40"/>
  <c r="S42"/>
  <c r="M23" i="35"/>
  <c r="M38"/>
  <c r="I64"/>
  <c r="I13" i="34"/>
  <c r="K13" i="35"/>
  <c r="K39"/>
  <c r="I42" i="34"/>
  <c r="M13" i="35"/>
  <c r="M39"/>
  <c r="I65"/>
  <c r="J13" i="34"/>
  <c r="K14" i="35"/>
  <c r="K40"/>
  <c r="J42" i="34"/>
  <c r="M14" i="35"/>
  <c r="M40"/>
  <c r="I66"/>
  <c r="K13" i="34"/>
  <c r="K15" i="35"/>
  <c r="K41"/>
  <c r="K42" i="34"/>
  <c r="M15" i="35"/>
  <c r="M41"/>
  <c r="I67"/>
  <c r="L12" i="34"/>
  <c r="J16" i="35"/>
  <c r="J42"/>
  <c r="L41" i="34"/>
  <c r="L16" i="35"/>
  <c r="L42"/>
  <c r="H68"/>
  <c r="M12" i="34"/>
  <c r="J17" i="35"/>
  <c r="J43"/>
  <c r="M41" i="34"/>
  <c r="L17" i="35"/>
  <c r="L43"/>
  <c r="H69"/>
  <c r="N12" i="34"/>
  <c r="J18" i="35"/>
  <c r="J44"/>
  <c r="N41" i="34"/>
  <c r="L18" i="35"/>
  <c r="L44"/>
  <c r="H70"/>
  <c r="O13" i="34"/>
  <c r="K19" i="35"/>
  <c r="K45"/>
  <c r="O42" i="34"/>
  <c r="M19" i="35"/>
  <c r="M45"/>
  <c r="I71"/>
  <c r="P12" i="34"/>
  <c r="J20" i="35"/>
  <c r="J46"/>
  <c r="P42" i="34"/>
  <c r="M20" i="35"/>
  <c r="M46"/>
  <c r="H72"/>
  <c r="Q12" i="34"/>
  <c r="J21" i="35"/>
  <c r="J47"/>
  <c r="Q41" i="34"/>
  <c r="L21" i="35"/>
  <c r="L47"/>
  <c r="H73"/>
  <c r="R12" i="34"/>
  <c r="J22" i="35"/>
  <c r="J48"/>
  <c r="R41" i="34"/>
  <c r="L22" i="35"/>
  <c r="L48"/>
  <c r="H74"/>
  <c r="C13" i="34"/>
  <c r="K7" i="35"/>
  <c r="K33"/>
  <c r="C42" i="34"/>
  <c r="M7" i="35"/>
  <c r="M33"/>
  <c r="I59"/>
  <c r="G75"/>
  <c r="G15" i="26"/>
  <c r="J15"/>
  <c r="F18" i="35"/>
  <c r="G5" i="26"/>
  <c r="G6"/>
  <c r="G7"/>
  <c r="G8"/>
  <c r="G9"/>
  <c r="G10"/>
  <c r="G11"/>
  <c r="G12"/>
  <c r="G13"/>
  <c r="G14"/>
  <c r="G16"/>
  <c r="G17"/>
  <c r="G18"/>
  <c r="G19"/>
  <c r="G20"/>
  <c r="G21"/>
  <c r="I21"/>
  <c r="J21"/>
  <c r="F23" i="35"/>
  <c r="F44"/>
  <c r="G37" i="26"/>
  <c r="J37"/>
  <c r="G18" i="35"/>
  <c r="G27" i="26"/>
  <c r="G28"/>
  <c r="G29"/>
  <c r="G30"/>
  <c r="G31"/>
  <c r="G32"/>
  <c r="G33"/>
  <c r="G34"/>
  <c r="G35"/>
  <c r="G36"/>
  <c r="G38"/>
  <c r="G39"/>
  <c r="G40"/>
  <c r="G41"/>
  <c r="G42"/>
  <c r="G43"/>
  <c r="I43"/>
  <c r="J43"/>
  <c r="G23" i="35"/>
  <c r="G44"/>
  <c r="F70"/>
  <c r="J5" i="26"/>
  <c r="F8" i="35"/>
  <c r="F34"/>
  <c r="J27" i="26"/>
  <c r="G8" i="35"/>
  <c r="G34"/>
  <c r="F60"/>
  <c r="J6" i="26"/>
  <c r="F9" i="35"/>
  <c r="F35"/>
  <c r="J28" i="26"/>
  <c r="G9" i="35"/>
  <c r="G35"/>
  <c r="F61"/>
  <c r="J18" i="26"/>
  <c r="F10" i="35"/>
  <c r="F36"/>
  <c r="J40" i="26"/>
  <c r="G10" i="35"/>
  <c r="G36"/>
  <c r="F62"/>
  <c r="J7" i="26"/>
  <c r="F11" i="35"/>
  <c r="F37"/>
  <c r="J29" i="26"/>
  <c r="G11" i="35"/>
  <c r="G37"/>
  <c r="F63"/>
  <c r="J13" i="26"/>
  <c r="F12" i="35"/>
  <c r="F38"/>
  <c r="J35" i="26"/>
  <c r="G12" i="35"/>
  <c r="G38"/>
  <c r="F64"/>
  <c r="J11" i="26"/>
  <c r="F13" i="35"/>
  <c r="F39"/>
  <c r="J33" i="26"/>
  <c r="G13" i="35"/>
  <c r="G39"/>
  <c r="F65"/>
  <c r="J14" i="26"/>
  <c r="F14" i="35"/>
  <c r="F40"/>
  <c r="J36" i="26"/>
  <c r="G14" i="35"/>
  <c r="G40"/>
  <c r="F66"/>
  <c r="J12" i="26"/>
  <c r="F15" i="35"/>
  <c r="F41"/>
  <c r="J34" i="26"/>
  <c r="G15" i="35"/>
  <c r="G41"/>
  <c r="F67"/>
  <c r="J9" i="26"/>
  <c r="F16" i="35"/>
  <c r="F42"/>
  <c r="J31" i="26"/>
  <c r="G16" i="35"/>
  <c r="G42"/>
  <c r="F68"/>
  <c r="J19" i="26"/>
  <c r="F17" i="35"/>
  <c r="F43"/>
  <c r="J41" i="26"/>
  <c r="G17" i="35"/>
  <c r="G43"/>
  <c r="F69"/>
  <c r="J20" i="26"/>
  <c r="F19" i="35"/>
  <c r="F45"/>
  <c r="J42" i="26"/>
  <c r="G19" i="35"/>
  <c r="G45"/>
  <c r="F71"/>
  <c r="J10" i="26"/>
  <c r="F20" i="35"/>
  <c r="F46"/>
  <c r="J32" i="26"/>
  <c r="G20" i="35"/>
  <c r="G46"/>
  <c r="F72"/>
  <c r="J17" i="26"/>
  <c r="F21" i="35"/>
  <c r="F47"/>
  <c r="J39" i="26"/>
  <c r="G21" i="35"/>
  <c r="G47"/>
  <c r="F73"/>
  <c r="J8" i="26"/>
  <c r="F22" i="35"/>
  <c r="F48"/>
  <c r="J30" i="26"/>
  <c r="G22" i="35"/>
  <c r="G48"/>
  <c r="F74"/>
  <c r="F49"/>
  <c r="G49"/>
  <c r="F75"/>
  <c r="J16" i="26"/>
  <c r="F7" i="35"/>
  <c r="F33"/>
  <c r="J38" i="26"/>
  <c r="G7" i="35"/>
  <c r="G33"/>
  <c r="F59"/>
  <c r="C75"/>
  <c r="D75"/>
  <c r="E75"/>
  <c r="E61"/>
  <c r="E62"/>
  <c r="E63"/>
  <c r="E64"/>
  <c r="E65"/>
  <c r="E66"/>
  <c r="E67"/>
  <c r="E68"/>
  <c r="E69"/>
  <c r="E70"/>
  <c r="E71"/>
  <c r="E72"/>
  <c r="E73"/>
  <c r="E74"/>
  <c r="K16" i="32"/>
  <c r="E15" i="5"/>
  <c r="C5" i="28"/>
  <c r="E17" i="5"/>
  <c r="C6" i="28"/>
  <c r="C7"/>
  <c r="F15" i="5"/>
  <c r="D5" i="28"/>
  <c r="F17" i="5"/>
  <c r="D6" i="28"/>
  <c r="D7"/>
  <c r="G15" i="5"/>
  <c r="E5" i="28"/>
  <c r="G17" i="5"/>
  <c r="E6" i="28"/>
  <c r="E7"/>
  <c r="E271" i="5"/>
  <c r="E330"/>
  <c r="C4" i="32"/>
  <c r="E272" i="5"/>
  <c r="E335"/>
  <c r="C8" i="32"/>
  <c r="E342" i="5"/>
  <c r="C12" i="32"/>
  <c r="C16"/>
  <c r="F271" i="5"/>
  <c r="F330"/>
  <c r="D4" i="32"/>
  <c r="F272" i="5"/>
  <c r="F335"/>
  <c r="D8" i="32"/>
  <c r="F342" i="5"/>
  <c r="D12" i="32"/>
  <c r="D16"/>
  <c r="G271" i="5"/>
  <c r="G330"/>
  <c r="E4" i="32"/>
  <c r="G272" i="5"/>
  <c r="G335"/>
  <c r="E8" i="32"/>
  <c r="G342" i="5"/>
  <c r="E12" i="32"/>
  <c r="E16"/>
  <c r="H271" i="5"/>
  <c r="H330"/>
  <c r="F4" i="32"/>
  <c r="H334" i="5"/>
  <c r="H272"/>
  <c r="H335"/>
  <c r="F8" i="32"/>
  <c r="H342" i="5"/>
  <c r="F12" i="32"/>
  <c r="F16"/>
  <c r="I271" i="5"/>
  <c r="I330"/>
  <c r="G4" i="32"/>
  <c r="I334" i="5"/>
  <c r="I272"/>
  <c r="I335"/>
  <c r="G8" i="32"/>
  <c r="I342" i="5"/>
  <c r="G12" i="32"/>
  <c r="G16"/>
  <c r="O50" i="35"/>
  <c r="N50"/>
  <c r="I50"/>
  <c r="H50"/>
  <c r="G50"/>
  <c r="F50"/>
  <c r="R33" i="32"/>
  <c r="R53"/>
  <c r="R50"/>
  <c r="R36"/>
  <c r="R51"/>
  <c r="R39"/>
  <c r="R52"/>
  <c r="R41"/>
  <c r="D22" i="35"/>
  <c r="S32" i="32"/>
  <c r="S31"/>
  <c r="S33"/>
  <c r="I332" i="8"/>
  <c r="S34" i="32"/>
  <c r="S37"/>
  <c r="S53"/>
  <c r="S50"/>
  <c r="S35"/>
  <c r="S36"/>
  <c r="S51"/>
  <c r="S38"/>
  <c r="S39"/>
  <c r="S52"/>
  <c r="S41"/>
  <c r="D23" i="35"/>
  <c r="D48"/>
  <c r="O33" i="32"/>
  <c r="O53"/>
  <c r="O50"/>
  <c r="O36"/>
  <c r="O51"/>
  <c r="O39"/>
  <c r="O52"/>
  <c r="O41"/>
  <c r="D19" i="35"/>
  <c r="D45"/>
  <c r="D50"/>
  <c r="E127" i="14"/>
  <c r="M4" i="31"/>
  <c r="F127" i="14"/>
  <c r="M9" i="31"/>
  <c r="G127" i="14"/>
  <c r="M14" i="31"/>
  <c r="M31"/>
  <c r="E141" i="14"/>
  <c r="E142"/>
  <c r="M5" i="31"/>
  <c r="F141" i="14"/>
  <c r="F142"/>
  <c r="M10" i="31"/>
  <c r="G141" i="14"/>
  <c r="G142"/>
  <c r="M15" i="31"/>
  <c r="M32"/>
  <c r="M33"/>
  <c r="G97" i="26"/>
  <c r="M7" i="31"/>
  <c r="G75" i="26"/>
  <c r="M12" i="31"/>
  <c r="G53" i="26"/>
  <c r="M17" i="31"/>
  <c r="M34"/>
  <c r="M35"/>
  <c r="C16" i="35"/>
  <c r="E127" i="21"/>
  <c r="D4" i="31"/>
  <c r="E127" i="8"/>
  <c r="E4" i="31"/>
  <c r="E127" i="11"/>
  <c r="F4" i="31"/>
  <c r="E127" i="23"/>
  <c r="G4" i="31"/>
  <c r="E127" i="12"/>
  <c r="H4" i="31"/>
  <c r="E127" i="18"/>
  <c r="I4" i="31"/>
  <c r="E127" i="16"/>
  <c r="J4" i="31"/>
  <c r="E127" i="19"/>
  <c r="K4" i="31"/>
  <c r="E127" i="17"/>
  <c r="L4" i="31"/>
  <c r="E127" i="24"/>
  <c r="N4" i="31"/>
  <c r="E127" i="20"/>
  <c r="O4" i="31"/>
  <c r="E127" i="25"/>
  <c r="P4" i="31"/>
  <c r="E127" i="15"/>
  <c r="Q4" i="31"/>
  <c r="E127" i="22"/>
  <c r="R4" i="31"/>
  <c r="E127" i="13"/>
  <c r="S4" i="31"/>
  <c r="T4"/>
  <c r="F127" i="21"/>
  <c r="D9" i="31"/>
  <c r="F127" i="8"/>
  <c r="E9" i="31"/>
  <c r="F127" i="11"/>
  <c r="F9" i="31"/>
  <c r="F127" i="23"/>
  <c r="G9" i="31"/>
  <c r="F127" i="12"/>
  <c r="H9" i="31"/>
  <c r="F127" i="18"/>
  <c r="I9" i="31"/>
  <c r="F127" i="16"/>
  <c r="J9" i="31"/>
  <c r="F127" i="19"/>
  <c r="K9" i="31"/>
  <c r="F127" i="17"/>
  <c r="L9" i="31"/>
  <c r="F127" i="24"/>
  <c r="N9" i="31"/>
  <c r="F127" i="20"/>
  <c r="O9" i="31"/>
  <c r="F127" i="25"/>
  <c r="P9" i="31"/>
  <c r="F127" i="15"/>
  <c r="Q9" i="31"/>
  <c r="F127" i="22"/>
  <c r="R9" i="31"/>
  <c r="F127" i="13"/>
  <c r="S9" i="31"/>
  <c r="T9"/>
  <c r="G127" i="21"/>
  <c r="D14" i="31"/>
  <c r="G127" i="8"/>
  <c r="E14" i="31"/>
  <c r="G127" i="11"/>
  <c r="F14" i="31"/>
  <c r="G127" i="23"/>
  <c r="G14" i="31"/>
  <c r="G127" i="12"/>
  <c r="H14" i="31"/>
  <c r="G127" i="18"/>
  <c r="I14" i="31"/>
  <c r="G127" i="16"/>
  <c r="J14" i="31"/>
  <c r="G127" i="19"/>
  <c r="K14" i="31"/>
  <c r="G127" i="17"/>
  <c r="L14" i="31"/>
  <c r="G127" i="24"/>
  <c r="N14" i="31"/>
  <c r="G127" i="20"/>
  <c r="O14" i="31"/>
  <c r="G127" i="25"/>
  <c r="P14" i="31"/>
  <c r="G127" i="15"/>
  <c r="Q14" i="31"/>
  <c r="G127" i="22"/>
  <c r="R14" i="31"/>
  <c r="G127" i="13"/>
  <c r="S14" i="31"/>
  <c r="T14"/>
  <c r="T19"/>
  <c r="T24"/>
  <c r="T31"/>
  <c r="E141" i="21"/>
  <c r="E142"/>
  <c r="D5" i="31"/>
  <c r="E141" i="8"/>
  <c r="E142"/>
  <c r="E5" i="31"/>
  <c r="E141" i="11"/>
  <c r="E142"/>
  <c r="F5" i="31"/>
  <c r="E141" i="23"/>
  <c r="E142"/>
  <c r="G5" i="31"/>
  <c r="E141" i="12"/>
  <c r="E142"/>
  <c r="H5" i="31"/>
  <c r="E141" i="18"/>
  <c r="E142"/>
  <c r="I5" i="31"/>
  <c r="E141" i="16"/>
  <c r="E142"/>
  <c r="J5" i="31"/>
  <c r="E141" i="19"/>
  <c r="E142"/>
  <c r="K5" i="31"/>
  <c r="E141" i="17"/>
  <c r="E142"/>
  <c r="L5" i="31"/>
  <c r="E141" i="24"/>
  <c r="E142"/>
  <c r="N5" i="31"/>
  <c r="E141" i="20"/>
  <c r="E142"/>
  <c r="O5" i="31"/>
  <c r="E141" i="25"/>
  <c r="E142"/>
  <c r="P5" i="31"/>
  <c r="E141" i="15"/>
  <c r="E142"/>
  <c r="Q5" i="31"/>
  <c r="E141" i="22"/>
  <c r="E142"/>
  <c r="R5" i="31"/>
  <c r="E141" i="13"/>
  <c r="E142"/>
  <c r="S5" i="31"/>
  <c r="T5"/>
  <c r="F141" i="21"/>
  <c r="F142"/>
  <c r="D10" i="31"/>
  <c r="F141" i="8"/>
  <c r="F142"/>
  <c r="E10" i="31"/>
  <c r="F141" i="11"/>
  <c r="F142"/>
  <c r="F10" i="31"/>
  <c r="F141" i="23"/>
  <c r="F142"/>
  <c r="G10" i="31"/>
  <c r="F141" i="12"/>
  <c r="F142"/>
  <c r="H10" i="31"/>
  <c r="F141" i="18"/>
  <c r="F142"/>
  <c r="I10" i="31"/>
  <c r="F141" i="16"/>
  <c r="F142"/>
  <c r="J10" i="31"/>
  <c r="F141" i="19"/>
  <c r="F142"/>
  <c r="K10" i="31"/>
  <c r="F141" i="17"/>
  <c r="F142"/>
  <c r="L10" i="31"/>
  <c r="F141" i="24"/>
  <c r="F142"/>
  <c r="N10" i="31"/>
  <c r="F141" i="20"/>
  <c r="F142"/>
  <c r="O10" i="31"/>
  <c r="F141" i="25"/>
  <c r="F142"/>
  <c r="P10" i="31"/>
  <c r="F141" i="15"/>
  <c r="F142"/>
  <c r="Q10" i="31"/>
  <c r="F141" i="22"/>
  <c r="F142"/>
  <c r="R10" i="31"/>
  <c r="F141" i="13"/>
  <c r="F142"/>
  <c r="S10" i="31"/>
  <c r="T10"/>
  <c r="G141" i="21"/>
  <c r="G142"/>
  <c r="D15" i="31"/>
  <c r="G141" i="8"/>
  <c r="G142"/>
  <c r="E15" i="31"/>
  <c r="G141" i="11"/>
  <c r="G142"/>
  <c r="F15" i="31"/>
  <c r="G141" i="23"/>
  <c r="G142"/>
  <c r="G15" i="31"/>
  <c r="G141" i="12"/>
  <c r="G142"/>
  <c r="H15" i="31"/>
  <c r="G141" i="18"/>
  <c r="G142"/>
  <c r="I15" i="31"/>
  <c r="G141" i="16"/>
  <c r="G142"/>
  <c r="J15" i="31"/>
  <c r="G141" i="19"/>
  <c r="G142"/>
  <c r="K15" i="31"/>
  <c r="G141" i="17"/>
  <c r="G142"/>
  <c r="L15" i="31"/>
  <c r="G141" i="24"/>
  <c r="G142"/>
  <c r="N15" i="31"/>
  <c r="G141" i="20"/>
  <c r="G142"/>
  <c r="O15" i="31"/>
  <c r="G141" i="25"/>
  <c r="G142"/>
  <c r="P15" i="31"/>
  <c r="G141" i="15"/>
  <c r="G142"/>
  <c r="Q15" i="31"/>
  <c r="G141" i="22"/>
  <c r="G142"/>
  <c r="R15" i="31"/>
  <c r="G141" i="13"/>
  <c r="G142"/>
  <c r="S15" i="31"/>
  <c r="T15"/>
  <c r="T20"/>
  <c r="T25"/>
  <c r="T32"/>
  <c r="T33"/>
  <c r="C109" i="26"/>
  <c r="F93"/>
  <c r="F94"/>
  <c r="F95"/>
  <c r="F96"/>
  <c r="F97"/>
  <c r="F98"/>
  <c r="F99"/>
  <c r="F100"/>
  <c r="F101"/>
  <c r="F102"/>
  <c r="F103"/>
  <c r="F104"/>
  <c r="F105"/>
  <c r="F106"/>
  <c r="F107"/>
  <c r="F108"/>
  <c r="F109"/>
  <c r="E109"/>
  <c r="G109"/>
  <c r="T7" i="31"/>
  <c r="C87" i="26"/>
  <c r="F71"/>
  <c r="F72"/>
  <c r="F73"/>
  <c r="F74"/>
  <c r="F75"/>
  <c r="F76"/>
  <c r="F77"/>
  <c r="F78"/>
  <c r="F79"/>
  <c r="F80"/>
  <c r="F81"/>
  <c r="F82"/>
  <c r="F83"/>
  <c r="F84"/>
  <c r="F85"/>
  <c r="F86"/>
  <c r="F87"/>
  <c r="E87"/>
  <c r="G87"/>
  <c r="T12" i="31"/>
  <c r="G49" i="26"/>
  <c r="G50"/>
  <c r="G51"/>
  <c r="G52"/>
  <c r="G54"/>
  <c r="G55"/>
  <c r="G56"/>
  <c r="G57"/>
  <c r="G58"/>
  <c r="G59"/>
  <c r="G60"/>
  <c r="G61"/>
  <c r="G62"/>
  <c r="G63"/>
  <c r="G64"/>
  <c r="G65"/>
  <c r="T17" i="31"/>
  <c r="T34"/>
  <c r="T35"/>
  <c r="C23" i="35"/>
  <c r="C42"/>
  <c r="R31" i="31"/>
  <c r="R32"/>
  <c r="R33"/>
  <c r="G105" i="26"/>
  <c r="R7" i="31"/>
  <c r="G83" i="26"/>
  <c r="R12" i="31"/>
  <c r="R17"/>
  <c r="R22"/>
  <c r="R27"/>
  <c r="R34"/>
  <c r="R35"/>
  <c r="C21" i="35"/>
  <c r="C47"/>
  <c r="C50"/>
  <c r="E31" i="31"/>
  <c r="E32"/>
  <c r="E33"/>
  <c r="G93" i="26"/>
  <c r="E7" i="31"/>
  <c r="G71" i="26"/>
  <c r="E12" i="31"/>
  <c r="E17"/>
  <c r="E22"/>
  <c r="E27"/>
  <c r="E34"/>
  <c r="E35"/>
  <c r="C8" i="35"/>
  <c r="C34"/>
  <c r="F31" i="31"/>
  <c r="F32"/>
  <c r="F33"/>
  <c r="G94" i="26"/>
  <c r="F7" i="31"/>
  <c r="G72" i="26"/>
  <c r="F12" i="31"/>
  <c r="F17"/>
  <c r="F34"/>
  <c r="F35"/>
  <c r="C9" i="35"/>
  <c r="C35"/>
  <c r="G31" i="31"/>
  <c r="G32"/>
  <c r="G33"/>
  <c r="G106" i="26"/>
  <c r="G7" i="31"/>
  <c r="G84" i="26"/>
  <c r="G12" i="31"/>
  <c r="G17"/>
  <c r="G27"/>
  <c r="G34"/>
  <c r="G35"/>
  <c r="C10" i="35"/>
  <c r="C36"/>
  <c r="H31" i="31"/>
  <c r="H32"/>
  <c r="H33"/>
  <c r="G95" i="26"/>
  <c r="H7" i="31"/>
  <c r="G73" i="26"/>
  <c r="H12" i="31"/>
  <c r="H17"/>
  <c r="H34"/>
  <c r="H35"/>
  <c r="C11" i="35"/>
  <c r="C37"/>
  <c r="I31" i="31"/>
  <c r="I32"/>
  <c r="I33"/>
  <c r="G101" i="26"/>
  <c r="I7" i="31"/>
  <c r="G79" i="26"/>
  <c r="I12" i="31"/>
  <c r="I17"/>
  <c r="I22"/>
  <c r="I27"/>
  <c r="I34"/>
  <c r="I35"/>
  <c r="C12" i="35"/>
  <c r="C38"/>
  <c r="J31" i="31"/>
  <c r="J32"/>
  <c r="J33"/>
  <c r="G99" i="26"/>
  <c r="J7" i="31"/>
  <c r="G77" i="26"/>
  <c r="J12" i="31"/>
  <c r="J17"/>
  <c r="J34"/>
  <c r="J35"/>
  <c r="C13" i="35"/>
  <c r="C39"/>
  <c r="K31" i="31"/>
  <c r="K32"/>
  <c r="K33"/>
  <c r="G102" i="26"/>
  <c r="K7" i="31"/>
  <c r="G80" i="26"/>
  <c r="K12" i="31"/>
  <c r="K17"/>
  <c r="K22"/>
  <c r="K27"/>
  <c r="K34"/>
  <c r="K35"/>
  <c r="C14" i="35"/>
  <c r="C40"/>
  <c r="L31" i="31"/>
  <c r="L32"/>
  <c r="L33"/>
  <c r="G100" i="26"/>
  <c r="L7" i="31"/>
  <c r="G78" i="26"/>
  <c r="L12" i="31"/>
  <c r="L17"/>
  <c r="L22"/>
  <c r="L27"/>
  <c r="L34"/>
  <c r="L35"/>
  <c r="C15" i="35"/>
  <c r="C41"/>
  <c r="N31" i="31"/>
  <c r="N32"/>
  <c r="N33"/>
  <c r="G107" i="26"/>
  <c r="N7" i="31"/>
  <c r="G85" i="26"/>
  <c r="N12" i="31"/>
  <c r="N17"/>
  <c r="N22"/>
  <c r="N27"/>
  <c r="N34"/>
  <c r="N35"/>
  <c r="C17" i="35"/>
  <c r="C43"/>
  <c r="O31" i="31"/>
  <c r="O32"/>
  <c r="O33"/>
  <c r="G103" i="26"/>
  <c r="O7" i="31"/>
  <c r="G81" i="26"/>
  <c r="O12" i="31"/>
  <c r="O17"/>
  <c r="O27"/>
  <c r="O34"/>
  <c r="O35"/>
  <c r="C18" i="35"/>
  <c r="C44"/>
  <c r="P31" i="31"/>
  <c r="P32"/>
  <c r="P33"/>
  <c r="G108" i="26"/>
  <c r="P7" i="31"/>
  <c r="G86" i="26"/>
  <c r="P12" i="31"/>
  <c r="P17"/>
  <c r="P22"/>
  <c r="P27"/>
  <c r="P34"/>
  <c r="P35"/>
  <c r="C19" i="35"/>
  <c r="C45"/>
  <c r="Q31" i="31"/>
  <c r="Q32"/>
  <c r="Q33"/>
  <c r="G98" i="26"/>
  <c r="Q7" i="31"/>
  <c r="G76" i="26"/>
  <c r="Q12" i="31"/>
  <c r="Q17"/>
  <c r="Q34"/>
  <c r="Q35"/>
  <c r="C20" i="35"/>
  <c r="C46"/>
  <c r="S31" i="31"/>
  <c r="S32"/>
  <c r="S33"/>
  <c r="G96" i="26"/>
  <c r="S7" i="31"/>
  <c r="G74" i="26"/>
  <c r="S12" i="31"/>
  <c r="S17"/>
  <c r="S34"/>
  <c r="S35"/>
  <c r="C22" i="35"/>
  <c r="C48"/>
  <c r="M49"/>
  <c r="L49"/>
  <c r="K49"/>
  <c r="J49"/>
  <c r="E49"/>
  <c r="D49"/>
  <c r="Q43" i="32"/>
  <c r="Q44"/>
  <c r="E21" i="35"/>
  <c r="E47"/>
  <c r="Q33" i="32"/>
  <c r="Q53"/>
  <c r="Q50"/>
  <c r="Q36"/>
  <c r="Q51"/>
  <c r="Q39"/>
  <c r="Q52"/>
  <c r="Q41"/>
  <c r="D21" i="35"/>
  <c r="D47"/>
  <c r="P43" i="32"/>
  <c r="P44"/>
  <c r="E20" i="35"/>
  <c r="E46"/>
  <c r="P33" i="32"/>
  <c r="P53"/>
  <c r="P50"/>
  <c r="P36"/>
  <c r="P51"/>
  <c r="P39"/>
  <c r="P52"/>
  <c r="P41"/>
  <c r="D20" i="35"/>
  <c r="D46"/>
  <c r="O43" i="32"/>
  <c r="O44"/>
  <c r="E19" i="35"/>
  <c r="E45"/>
  <c r="N43" i="32"/>
  <c r="N44"/>
  <c r="E18" i="35"/>
  <c r="E44"/>
  <c r="N33" i="32"/>
  <c r="N53"/>
  <c r="N50"/>
  <c r="N36"/>
  <c r="N51"/>
  <c r="N39"/>
  <c r="N52"/>
  <c r="N41"/>
  <c r="D18" i="35"/>
  <c r="D44"/>
  <c r="M43" i="32"/>
  <c r="M44"/>
  <c r="E17" i="35"/>
  <c r="E43"/>
  <c r="M33" i="32"/>
  <c r="M53"/>
  <c r="M50"/>
  <c r="M36"/>
  <c r="M51"/>
  <c r="M39"/>
  <c r="M52"/>
  <c r="M41"/>
  <c r="D17" i="35"/>
  <c r="D43"/>
  <c r="L43" i="32"/>
  <c r="L44"/>
  <c r="E16" i="35"/>
  <c r="E42"/>
  <c r="L33" i="32"/>
  <c r="L53"/>
  <c r="L50"/>
  <c r="L36"/>
  <c r="L51"/>
  <c r="L39"/>
  <c r="L52"/>
  <c r="L41"/>
  <c r="D16" i="35"/>
  <c r="D42"/>
  <c r="K43" i="32"/>
  <c r="K44"/>
  <c r="E15" i="35"/>
  <c r="E41"/>
  <c r="K33" i="32"/>
  <c r="K53"/>
  <c r="K50"/>
  <c r="K36"/>
  <c r="K51"/>
  <c r="K39"/>
  <c r="K52"/>
  <c r="K41"/>
  <c r="D15" i="35"/>
  <c r="D41"/>
  <c r="J43" i="32"/>
  <c r="J44"/>
  <c r="E14" i="35"/>
  <c r="E40"/>
  <c r="J33" i="32"/>
  <c r="J53"/>
  <c r="J50"/>
  <c r="J36"/>
  <c r="J51"/>
  <c r="J39"/>
  <c r="J52"/>
  <c r="J41"/>
  <c r="D14" i="35"/>
  <c r="D40"/>
  <c r="I33" i="32"/>
  <c r="I53"/>
  <c r="I50"/>
  <c r="I36"/>
  <c r="I51"/>
  <c r="I39"/>
  <c r="I52"/>
  <c r="I41"/>
  <c r="D13" i="35"/>
  <c r="D39"/>
  <c r="H43" i="32"/>
  <c r="H44"/>
  <c r="E12" i="35"/>
  <c r="E38"/>
  <c r="H33" i="32"/>
  <c r="H53"/>
  <c r="H50"/>
  <c r="H36"/>
  <c r="H51"/>
  <c r="H39"/>
  <c r="H52"/>
  <c r="H41"/>
  <c r="D12" i="35"/>
  <c r="D38"/>
  <c r="G43" i="32"/>
  <c r="G44"/>
  <c r="E11" i="35"/>
  <c r="E37"/>
  <c r="G33" i="32"/>
  <c r="G53"/>
  <c r="G50"/>
  <c r="G36"/>
  <c r="G51"/>
  <c r="G39"/>
  <c r="G52"/>
  <c r="G41"/>
  <c r="D11" i="35"/>
  <c r="D37"/>
  <c r="F43" i="32"/>
  <c r="F44"/>
  <c r="E10" i="35"/>
  <c r="E36"/>
  <c r="F33" i="32"/>
  <c r="F53"/>
  <c r="F50"/>
  <c r="F36"/>
  <c r="F51"/>
  <c r="F39"/>
  <c r="F52"/>
  <c r="F41"/>
  <c r="D10" i="35"/>
  <c r="D36"/>
  <c r="E43" i="32"/>
  <c r="E44"/>
  <c r="E9" i="35"/>
  <c r="E35"/>
  <c r="E33" i="32"/>
  <c r="E53"/>
  <c r="E50"/>
  <c r="E36"/>
  <c r="E51"/>
  <c r="E39"/>
  <c r="E52"/>
  <c r="E41"/>
  <c r="D9" i="35"/>
  <c r="D35"/>
  <c r="D43" i="32"/>
  <c r="D44"/>
  <c r="E8" i="35"/>
  <c r="E34"/>
  <c r="D33" i="32"/>
  <c r="D53"/>
  <c r="D50"/>
  <c r="D36"/>
  <c r="D51"/>
  <c r="D39"/>
  <c r="D52"/>
  <c r="D41"/>
  <c r="D8" i="35"/>
  <c r="D34"/>
  <c r="D27" i="31"/>
  <c r="C43" i="32"/>
  <c r="C44"/>
  <c r="E7" i="35"/>
  <c r="E33"/>
  <c r="C33" i="32"/>
  <c r="C53"/>
  <c r="C50"/>
  <c r="C36"/>
  <c r="C51"/>
  <c r="C39"/>
  <c r="C52"/>
  <c r="C41"/>
  <c r="D7" i="35"/>
  <c r="D33"/>
  <c r="C49"/>
  <c r="D31" i="31"/>
  <c r="D32"/>
  <c r="D33"/>
  <c r="G104" i="26"/>
  <c r="D7" i="31"/>
  <c r="G82" i="26"/>
  <c r="D12" i="31"/>
  <c r="D17"/>
  <c r="D34"/>
  <c r="D35"/>
  <c r="C7" i="35"/>
  <c r="C33"/>
  <c r="U50" i="34"/>
  <c r="S50"/>
  <c r="U21"/>
  <c r="F43" i="26"/>
  <c r="U49" i="34"/>
  <c r="F41" i="30"/>
  <c r="F38"/>
  <c r="C41" i="34"/>
  <c r="H41"/>
  <c r="I41"/>
  <c r="J41"/>
  <c r="K41"/>
  <c r="L42"/>
  <c r="M42"/>
  <c r="N42"/>
  <c r="D42"/>
  <c r="E42"/>
  <c r="F42"/>
  <c r="G42"/>
  <c r="O41"/>
  <c r="Q42"/>
  <c r="R42"/>
  <c r="P41"/>
  <c r="C12"/>
  <c r="H12"/>
  <c r="I12"/>
  <c r="J12"/>
  <c r="K12"/>
  <c r="H366" i="5"/>
  <c r="F11" i="30"/>
  <c r="U40" i="34"/>
  <c r="H365" i="5"/>
  <c r="F10" i="30"/>
  <c r="U39" i="34"/>
  <c r="H18" i="5"/>
  <c r="F5" i="30"/>
  <c r="U35" i="34"/>
  <c r="U34"/>
  <c r="S49"/>
  <c r="H46"/>
  <c r="S37"/>
  <c r="R37"/>
  <c r="Q37"/>
  <c r="P37"/>
  <c r="O37"/>
  <c r="N37"/>
  <c r="M37"/>
  <c r="L37"/>
  <c r="K37"/>
  <c r="J37"/>
  <c r="I37"/>
  <c r="H37"/>
  <c r="G37"/>
  <c r="F37"/>
  <c r="E37"/>
  <c r="D37"/>
  <c r="C37"/>
  <c r="G41" i="30"/>
  <c r="F21" i="26"/>
  <c r="U26" i="34"/>
  <c r="S21"/>
  <c r="U20"/>
  <c r="S20"/>
  <c r="G38" i="30"/>
  <c r="H17" i="34"/>
  <c r="C17"/>
  <c r="L13"/>
  <c r="M13"/>
  <c r="N13"/>
  <c r="P13"/>
  <c r="Q13"/>
  <c r="R13"/>
  <c r="O12"/>
  <c r="I366" i="5"/>
  <c r="G11" i="30"/>
  <c r="U11" i="34"/>
  <c r="I365" i="5"/>
  <c r="G10" i="30"/>
  <c r="U10" i="34"/>
  <c r="H8"/>
  <c r="I8"/>
  <c r="J8"/>
  <c r="K8"/>
  <c r="L8"/>
  <c r="M8"/>
  <c r="N8"/>
  <c r="O8"/>
  <c r="P8"/>
  <c r="Q8"/>
  <c r="R8"/>
  <c r="S8"/>
  <c r="I18" i="5"/>
  <c r="G5" i="30"/>
  <c r="U6" i="34"/>
  <c r="U5"/>
  <c r="G8"/>
  <c r="F8"/>
  <c r="E8"/>
  <c r="D8"/>
  <c r="C8"/>
  <c r="G13"/>
  <c r="F13"/>
  <c r="E13"/>
  <c r="D13"/>
  <c r="D41" i="30"/>
  <c r="J26"/>
  <c r="E41"/>
  <c r="F49" i="26"/>
  <c r="F50"/>
  <c r="F51"/>
  <c r="F52"/>
  <c r="F53"/>
  <c r="F54"/>
  <c r="F55"/>
  <c r="F56"/>
  <c r="F57"/>
  <c r="F58"/>
  <c r="F59"/>
  <c r="F60"/>
  <c r="F61"/>
  <c r="F62"/>
  <c r="F63"/>
  <c r="F64"/>
  <c r="F65"/>
  <c r="F18" i="5"/>
  <c r="D5" i="30"/>
  <c r="D6"/>
  <c r="D8"/>
  <c r="G18" i="5"/>
  <c r="E5" i="30"/>
  <c r="E6"/>
  <c r="E8"/>
  <c r="F6"/>
  <c r="F8"/>
  <c r="G6"/>
  <c r="G8"/>
  <c r="E18" i="5"/>
  <c r="C5" i="30"/>
  <c r="C6"/>
  <c r="C8"/>
  <c r="C41"/>
  <c r="D18"/>
  <c r="E18"/>
  <c r="F18"/>
  <c r="G18"/>
  <c r="C18"/>
  <c r="F366" i="5"/>
  <c r="D11" i="30"/>
  <c r="D13"/>
  <c r="G366" i="5"/>
  <c r="E11" i="30"/>
  <c r="E13"/>
  <c r="F13"/>
  <c r="G13"/>
  <c r="E366" i="5"/>
  <c r="C11" i="30"/>
  <c r="C13"/>
  <c r="F365" i="5"/>
  <c r="D10" i="30"/>
  <c r="D12"/>
  <c r="G365" i="5"/>
  <c r="E10" i="30"/>
  <c r="E12"/>
  <c r="F12"/>
  <c r="G12"/>
  <c r="E365" i="5"/>
  <c r="C10" i="30"/>
  <c r="C12"/>
  <c r="U31" i="32"/>
  <c r="U34"/>
  <c r="U37"/>
  <c r="U32"/>
  <c r="U35"/>
  <c r="U38"/>
  <c r="U42"/>
  <c r="F343" i="5"/>
  <c r="D13" i="32"/>
  <c r="G343" i="5"/>
  <c r="E13" i="32"/>
  <c r="E343" i="5"/>
  <c r="C13" i="32"/>
  <c r="F336" i="5"/>
  <c r="D9" i="32"/>
  <c r="G336" i="5"/>
  <c r="E9" i="32"/>
  <c r="E336" i="5"/>
  <c r="C9" i="32"/>
  <c r="D5"/>
  <c r="E5"/>
  <c r="C5"/>
  <c r="G24"/>
  <c r="G26"/>
  <c r="F24"/>
  <c r="F26"/>
  <c r="E25"/>
  <c r="E24"/>
  <c r="E26"/>
  <c r="D25"/>
  <c r="D24"/>
  <c r="D26"/>
  <c r="C25"/>
  <c r="C24"/>
  <c r="C26"/>
  <c r="G6"/>
  <c r="G17"/>
  <c r="G10"/>
  <c r="G18"/>
  <c r="G14"/>
  <c r="G19"/>
  <c r="G20"/>
  <c r="F6"/>
  <c r="F17"/>
  <c r="F10"/>
  <c r="F18"/>
  <c r="F14"/>
  <c r="F19"/>
  <c r="F20"/>
  <c r="E6"/>
  <c r="E17"/>
  <c r="E10"/>
  <c r="E18"/>
  <c r="E14"/>
  <c r="E19"/>
  <c r="E20"/>
  <c r="D6"/>
  <c r="D17"/>
  <c r="D10"/>
  <c r="D18"/>
  <c r="D14"/>
  <c r="D19"/>
  <c r="D20"/>
  <c r="C6"/>
  <c r="C17"/>
  <c r="C10"/>
  <c r="C18"/>
  <c r="C14"/>
  <c r="C19"/>
  <c r="C20"/>
  <c r="G128" i="5"/>
  <c r="M128"/>
  <c r="U14" i="31"/>
  <c r="F128" i="5"/>
  <c r="L128"/>
  <c r="U9" i="31"/>
  <c r="E28"/>
  <c r="G28"/>
  <c r="I28"/>
  <c r="J28"/>
  <c r="K28"/>
  <c r="L28"/>
  <c r="N28"/>
  <c r="O28"/>
  <c r="P28"/>
  <c r="R28"/>
  <c r="T26"/>
  <c r="T28"/>
  <c r="D28"/>
  <c r="E23"/>
  <c r="I23"/>
  <c r="J23"/>
  <c r="K23"/>
  <c r="L23"/>
  <c r="N23"/>
  <c r="P23"/>
  <c r="R23"/>
  <c r="T21"/>
  <c r="T23"/>
  <c r="E16"/>
  <c r="E18"/>
  <c r="F16"/>
  <c r="F18"/>
  <c r="G16"/>
  <c r="G18"/>
  <c r="H16"/>
  <c r="H18"/>
  <c r="I16"/>
  <c r="I18"/>
  <c r="J16"/>
  <c r="J18"/>
  <c r="K16"/>
  <c r="K18"/>
  <c r="L16"/>
  <c r="L18"/>
  <c r="M16"/>
  <c r="M18"/>
  <c r="N16"/>
  <c r="N18"/>
  <c r="O16"/>
  <c r="O18"/>
  <c r="P16"/>
  <c r="P18"/>
  <c r="Q16"/>
  <c r="Q18"/>
  <c r="R16"/>
  <c r="R18"/>
  <c r="S16"/>
  <c r="S18"/>
  <c r="T16"/>
  <c r="T18"/>
  <c r="D16"/>
  <c r="D18"/>
  <c r="U19"/>
  <c r="V19"/>
  <c r="V14"/>
  <c r="V9"/>
  <c r="H128" i="5"/>
  <c r="N128"/>
  <c r="I128"/>
  <c r="O128"/>
  <c r="E128"/>
  <c r="K128"/>
  <c r="E11" i="31"/>
  <c r="E13"/>
  <c r="F11"/>
  <c r="F13"/>
  <c r="G11"/>
  <c r="G13"/>
  <c r="H11"/>
  <c r="H13"/>
  <c r="I11"/>
  <c r="I13"/>
  <c r="J11"/>
  <c r="J13"/>
  <c r="K11"/>
  <c r="K13"/>
  <c r="L11"/>
  <c r="L13"/>
  <c r="M11"/>
  <c r="M13"/>
  <c r="N11"/>
  <c r="N13"/>
  <c r="O11"/>
  <c r="O13"/>
  <c r="P11"/>
  <c r="P13"/>
  <c r="Q11"/>
  <c r="Q13"/>
  <c r="R11"/>
  <c r="R13"/>
  <c r="S11"/>
  <c r="S13"/>
  <c r="T11"/>
  <c r="T13"/>
  <c r="D11"/>
  <c r="D13"/>
  <c r="E6"/>
  <c r="E8"/>
  <c r="F6"/>
  <c r="F8"/>
  <c r="G6"/>
  <c r="G8"/>
  <c r="H6"/>
  <c r="H8"/>
  <c r="I6"/>
  <c r="I8"/>
  <c r="J6"/>
  <c r="J8"/>
  <c r="K6"/>
  <c r="K8"/>
  <c r="L6"/>
  <c r="L8"/>
  <c r="M6"/>
  <c r="M8"/>
  <c r="N6"/>
  <c r="N8"/>
  <c r="O6"/>
  <c r="O8"/>
  <c r="P6"/>
  <c r="P8"/>
  <c r="Q6"/>
  <c r="Q8"/>
  <c r="R6"/>
  <c r="R8"/>
  <c r="S6"/>
  <c r="S8"/>
  <c r="T6"/>
  <c r="T8"/>
  <c r="D6"/>
  <c r="D8"/>
  <c r="I195" i="5"/>
  <c r="I196"/>
  <c r="I197"/>
  <c r="I198"/>
  <c r="I199"/>
  <c r="I200"/>
  <c r="I201"/>
  <c r="I202"/>
  <c r="I203"/>
  <c r="I194"/>
  <c r="H195"/>
  <c r="H196"/>
  <c r="H197"/>
  <c r="H198"/>
  <c r="H199"/>
  <c r="H200"/>
  <c r="H201"/>
  <c r="H202"/>
  <c r="H203"/>
  <c r="H194"/>
  <c r="G195"/>
  <c r="G196"/>
  <c r="G197"/>
  <c r="G198"/>
  <c r="G199"/>
  <c r="G200"/>
  <c r="G201"/>
  <c r="G202"/>
  <c r="G203"/>
  <c r="G194"/>
  <c r="F195"/>
  <c r="F196"/>
  <c r="F197"/>
  <c r="F198"/>
  <c r="F199"/>
  <c r="F200"/>
  <c r="F201"/>
  <c r="F202"/>
  <c r="F203"/>
  <c r="F194"/>
  <c r="E195"/>
  <c r="E196"/>
  <c r="E197"/>
  <c r="E198"/>
  <c r="E199"/>
  <c r="E200"/>
  <c r="E201"/>
  <c r="E202"/>
  <c r="E203"/>
  <c r="E194"/>
  <c r="D34" i="30"/>
  <c r="D35"/>
  <c r="D36"/>
  <c r="D38"/>
  <c r="D37"/>
  <c r="D39"/>
  <c r="E34"/>
  <c r="E35"/>
  <c r="E36"/>
  <c r="E38"/>
  <c r="E37"/>
  <c r="E39"/>
  <c r="F34"/>
  <c r="F35"/>
  <c r="F36"/>
  <c r="F39"/>
  <c r="G39"/>
  <c r="C34"/>
  <c r="C35"/>
  <c r="C36"/>
  <c r="C38"/>
  <c r="C37"/>
  <c r="C39"/>
  <c r="E31" i="29"/>
  <c r="E22"/>
  <c r="E23"/>
  <c r="E24"/>
  <c r="E30"/>
  <c r="E32"/>
  <c r="F31"/>
  <c r="F22"/>
  <c r="F23"/>
  <c r="F24"/>
  <c r="F30"/>
  <c r="F32"/>
  <c r="G31"/>
  <c r="G22"/>
  <c r="G23"/>
  <c r="G24"/>
  <c r="G30"/>
  <c r="G32"/>
  <c r="H31"/>
  <c r="H22"/>
  <c r="H23"/>
  <c r="H24"/>
  <c r="H30"/>
  <c r="H32"/>
  <c r="D31"/>
  <c r="D22"/>
  <c r="D23"/>
  <c r="D24"/>
  <c r="D30"/>
  <c r="D32"/>
  <c r="E45" i="28"/>
  <c r="E46"/>
  <c r="E47"/>
  <c r="E53"/>
  <c r="E55"/>
  <c r="F45"/>
  <c r="F46"/>
  <c r="F47"/>
  <c r="F53"/>
  <c r="F55"/>
  <c r="G45"/>
  <c r="G46"/>
  <c r="G47"/>
  <c r="G53"/>
  <c r="G55"/>
  <c r="H45"/>
  <c r="H46"/>
  <c r="H47"/>
  <c r="H53"/>
  <c r="H55"/>
  <c r="I45"/>
  <c r="I46"/>
  <c r="I47"/>
  <c r="I53"/>
  <c r="I55"/>
  <c r="J45"/>
  <c r="J46"/>
  <c r="J47"/>
  <c r="J53"/>
  <c r="J55"/>
  <c r="K45"/>
  <c r="K46"/>
  <c r="K47"/>
  <c r="K53"/>
  <c r="K55"/>
  <c r="L45"/>
  <c r="L46"/>
  <c r="L47"/>
  <c r="L53"/>
  <c r="L55"/>
  <c r="M45"/>
  <c r="M46"/>
  <c r="M47"/>
  <c r="M53"/>
  <c r="M55"/>
  <c r="N45"/>
  <c r="N46"/>
  <c r="N47"/>
  <c r="N53"/>
  <c r="N55"/>
  <c r="O45"/>
  <c r="O46"/>
  <c r="O47"/>
  <c r="O53"/>
  <c r="O55"/>
  <c r="P45"/>
  <c r="P46"/>
  <c r="P47"/>
  <c r="P53"/>
  <c r="P55"/>
  <c r="Q45"/>
  <c r="Q46"/>
  <c r="Q47"/>
  <c r="Q53"/>
  <c r="Q55"/>
  <c r="R45"/>
  <c r="R46"/>
  <c r="R47"/>
  <c r="R53"/>
  <c r="R55"/>
  <c r="S45"/>
  <c r="S46"/>
  <c r="S47"/>
  <c r="S53"/>
  <c r="S55"/>
  <c r="D45"/>
  <c r="D46"/>
  <c r="D47"/>
  <c r="D53"/>
  <c r="T53"/>
  <c r="T54"/>
  <c r="T55"/>
  <c r="D55"/>
  <c r="I14" i="16"/>
  <c r="J27" i="28"/>
  <c r="I14" i="13"/>
  <c r="S27" i="28"/>
  <c r="I14" i="22"/>
  <c r="R27" i="28"/>
  <c r="I14" i="15"/>
  <c r="Q27" i="28"/>
  <c r="I14" i="25"/>
  <c r="P27" i="28"/>
  <c r="I14" i="20"/>
  <c r="O27" i="28"/>
  <c r="I14" i="24"/>
  <c r="N27" i="28"/>
  <c r="I14" i="14"/>
  <c r="M27" i="28"/>
  <c r="I14" i="17"/>
  <c r="L27" i="28"/>
  <c r="I14" i="19"/>
  <c r="K27" i="28"/>
  <c r="I14" i="18"/>
  <c r="I27" i="28"/>
  <c r="I14" i="12"/>
  <c r="H27" i="28"/>
  <c r="I14" i="23"/>
  <c r="G27" i="28"/>
  <c r="I14" i="11"/>
  <c r="F27" i="28"/>
  <c r="I14" i="8"/>
  <c r="E27" i="28"/>
  <c r="I14" i="21"/>
  <c r="D27" i="28"/>
  <c r="I20" i="5"/>
  <c r="U51" i="28"/>
  <c r="U45"/>
  <c r="U46"/>
  <c r="U47"/>
  <c r="U48"/>
  <c r="U49"/>
  <c r="U50"/>
  <c r="S51"/>
  <c r="S49"/>
  <c r="S48"/>
  <c r="R51"/>
  <c r="R49"/>
  <c r="R48"/>
  <c r="Q51"/>
  <c r="Q49"/>
  <c r="Q48"/>
  <c r="P51"/>
  <c r="P49"/>
  <c r="P48"/>
  <c r="O51"/>
  <c r="O49"/>
  <c r="O48"/>
  <c r="N51"/>
  <c r="N49"/>
  <c r="N48"/>
  <c r="M51"/>
  <c r="M49"/>
  <c r="M48"/>
  <c r="L51"/>
  <c r="L49"/>
  <c r="L48"/>
  <c r="K51"/>
  <c r="K49"/>
  <c r="K48"/>
  <c r="J51"/>
  <c r="J49"/>
  <c r="J48"/>
  <c r="I51"/>
  <c r="I49"/>
  <c r="I48"/>
  <c r="H51"/>
  <c r="H49"/>
  <c r="H48"/>
  <c r="G51"/>
  <c r="G49"/>
  <c r="G48"/>
  <c r="F51"/>
  <c r="F49"/>
  <c r="F48"/>
  <c r="E51"/>
  <c r="E49"/>
  <c r="E48"/>
  <c r="E50"/>
  <c r="F50"/>
  <c r="G50"/>
  <c r="H50"/>
  <c r="I50"/>
  <c r="J50"/>
  <c r="K50"/>
  <c r="L50"/>
  <c r="M50"/>
  <c r="N50"/>
  <c r="O50"/>
  <c r="P50"/>
  <c r="Q50"/>
  <c r="R50"/>
  <c r="S50"/>
  <c r="D51"/>
  <c r="D49"/>
  <c r="D48"/>
  <c r="I121" i="5"/>
  <c r="P9" i="27"/>
  <c r="T40"/>
  <c r="T58"/>
  <c r="I120" i="5"/>
  <c r="P8" i="27"/>
  <c r="T39"/>
  <c r="T57"/>
  <c r="I119" i="5"/>
  <c r="P7" i="27"/>
  <c r="T38"/>
  <c r="T56"/>
  <c r="P6"/>
  <c r="T36"/>
  <c r="T54"/>
  <c r="P5"/>
  <c r="T35"/>
  <c r="T53"/>
  <c r="I116" i="5"/>
  <c r="P4" i="27"/>
  <c r="T34"/>
  <c r="T52"/>
  <c r="I115" i="5"/>
  <c r="P3" i="27"/>
  <c r="T33"/>
  <c r="T51"/>
  <c r="T59"/>
  <c r="S51"/>
  <c r="S52"/>
  <c r="S53"/>
  <c r="S54"/>
  <c r="C55"/>
  <c r="D55"/>
  <c r="E55"/>
  <c r="F55"/>
  <c r="G55"/>
  <c r="H55"/>
  <c r="I55"/>
  <c r="J55"/>
  <c r="K55"/>
  <c r="L55"/>
  <c r="M55"/>
  <c r="N55"/>
  <c r="O55"/>
  <c r="P55"/>
  <c r="Q55"/>
  <c r="R55"/>
  <c r="S55"/>
  <c r="S56"/>
  <c r="S57"/>
  <c r="S58"/>
  <c r="S59"/>
  <c r="R59"/>
  <c r="Q59"/>
  <c r="P59"/>
  <c r="O59"/>
  <c r="N59"/>
  <c r="M59"/>
  <c r="L59"/>
  <c r="K59"/>
  <c r="J59"/>
  <c r="I59"/>
  <c r="H59"/>
  <c r="G59"/>
  <c r="F59"/>
  <c r="E59"/>
  <c r="D59"/>
  <c r="C59"/>
  <c r="S33"/>
  <c r="S34"/>
  <c r="S35"/>
  <c r="C37"/>
  <c r="D37"/>
  <c r="E37"/>
  <c r="F37"/>
  <c r="G37"/>
  <c r="H37"/>
  <c r="I37"/>
  <c r="J37"/>
  <c r="K37"/>
  <c r="L37"/>
  <c r="M37"/>
  <c r="N37"/>
  <c r="O37"/>
  <c r="P37"/>
  <c r="Q37"/>
  <c r="R37"/>
  <c r="S37"/>
  <c r="S38"/>
  <c r="S39"/>
  <c r="S40"/>
  <c r="S41"/>
  <c r="S42"/>
  <c r="S43"/>
  <c r="S44"/>
  <c r="D44"/>
  <c r="E44"/>
  <c r="F44"/>
  <c r="G44"/>
  <c r="H44"/>
  <c r="I44"/>
  <c r="J44"/>
  <c r="K44"/>
  <c r="L44"/>
  <c r="M44"/>
  <c r="N44"/>
  <c r="O44"/>
  <c r="P44"/>
  <c r="Q44"/>
  <c r="R44"/>
  <c r="C44"/>
  <c r="J127" i="8"/>
  <c r="K9"/>
  <c r="E36" i="31"/>
  <c r="K9" i="11"/>
  <c r="F36" i="31"/>
  <c r="K9" i="23"/>
  <c r="G36" i="31"/>
  <c r="K9" i="12"/>
  <c r="H36" i="31"/>
  <c r="K9" i="18"/>
  <c r="I36" i="31"/>
  <c r="K9" i="16"/>
  <c r="J36" i="31"/>
  <c r="K9" i="19"/>
  <c r="K36" i="31"/>
  <c r="K9" i="17"/>
  <c r="L36" i="31"/>
  <c r="K9" i="14"/>
  <c r="M36" i="31"/>
  <c r="K9" i="24"/>
  <c r="N36" i="31"/>
  <c r="K9" i="20"/>
  <c r="O36" i="31"/>
  <c r="K9" i="25"/>
  <c r="P36" i="31"/>
  <c r="K9" i="15"/>
  <c r="Q36" i="31"/>
  <c r="K9" i="22"/>
  <c r="R36" i="31"/>
  <c r="K9" i="13"/>
  <c r="S36" i="31"/>
  <c r="K9" i="21"/>
  <c r="D36" i="31"/>
  <c r="F367" i="5"/>
  <c r="G367"/>
  <c r="H367"/>
  <c r="I367"/>
  <c r="E367"/>
  <c r="F359"/>
  <c r="G359"/>
  <c r="H359"/>
  <c r="I359"/>
  <c r="E359"/>
  <c r="F358"/>
  <c r="G358"/>
  <c r="H358"/>
  <c r="I358"/>
  <c r="E358"/>
  <c r="F357"/>
  <c r="G357"/>
  <c r="H357"/>
  <c r="I357"/>
  <c r="E357"/>
  <c r="F356"/>
  <c r="G356"/>
  <c r="H356"/>
  <c r="I356"/>
  <c r="E356"/>
  <c r="F350"/>
  <c r="G350"/>
  <c r="H350"/>
  <c r="I350"/>
  <c r="E350"/>
  <c r="I346"/>
  <c r="H346"/>
  <c r="I345"/>
  <c r="H345"/>
  <c r="I341"/>
  <c r="H341"/>
  <c r="I340"/>
  <c r="H340"/>
  <c r="I338"/>
  <c r="H338"/>
  <c r="F321"/>
  <c r="G321"/>
  <c r="H321"/>
  <c r="I321"/>
  <c r="F322"/>
  <c r="G322"/>
  <c r="H322"/>
  <c r="I322"/>
  <c r="F323"/>
  <c r="G323"/>
  <c r="H323"/>
  <c r="I323"/>
  <c r="E323"/>
  <c r="E322"/>
  <c r="E321"/>
  <c r="F312"/>
  <c r="G312"/>
  <c r="H312"/>
  <c r="I312"/>
  <c r="E312"/>
  <c r="F309"/>
  <c r="G309"/>
  <c r="H309"/>
  <c r="I309"/>
  <c r="F310"/>
  <c r="G310"/>
  <c r="H310"/>
  <c r="I310"/>
  <c r="F311"/>
  <c r="G311"/>
  <c r="H311"/>
  <c r="I311"/>
  <c r="F313"/>
  <c r="G313"/>
  <c r="H313"/>
  <c r="I313"/>
  <c r="F314"/>
  <c r="G314"/>
  <c r="H314"/>
  <c r="I314"/>
  <c r="F315"/>
  <c r="G315"/>
  <c r="H315"/>
  <c r="I315"/>
  <c r="E315"/>
  <c r="E314"/>
  <c r="E313"/>
  <c r="E311"/>
  <c r="E310"/>
  <c r="E309"/>
  <c r="F302"/>
  <c r="G302"/>
  <c r="H302"/>
  <c r="I302"/>
  <c r="F301"/>
  <c r="G301"/>
  <c r="H301"/>
  <c r="I301"/>
  <c r="F300"/>
  <c r="G300"/>
  <c r="H300"/>
  <c r="I300"/>
  <c r="F299"/>
  <c r="G299"/>
  <c r="H299"/>
  <c r="I299"/>
  <c r="F298"/>
  <c r="G298"/>
  <c r="H298"/>
  <c r="I298"/>
  <c r="F297"/>
  <c r="G297"/>
  <c r="H297"/>
  <c r="I297"/>
  <c r="I296"/>
  <c r="F296"/>
  <c r="G296"/>
  <c r="H296"/>
  <c r="F295"/>
  <c r="G295"/>
  <c r="H295"/>
  <c r="I295"/>
  <c r="E302"/>
  <c r="E301"/>
  <c r="E300"/>
  <c r="E299"/>
  <c r="E298"/>
  <c r="E297"/>
  <c r="E296"/>
  <c r="E295"/>
  <c r="F288"/>
  <c r="G288"/>
  <c r="H288"/>
  <c r="I288"/>
  <c r="F287"/>
  <c r="G287"/>
  <c r="H287"/>
  <c r="I287"/>
  <c r="F286"/>
  <c r="G286"/>
  <c r="H286"/>
  <c r="I286"/>
  <c r="E288"/>
  <c r="E287"/>
  <c r="E286"/>
  <c r="F275"/>
  <c r="G275"/>
  <c r="H275"/>
  <c r="I275"/>
  <c r="E275"/>
  <c r="F274"/>
  <c r="G274"/>
  <c r="H274"/>
  <c r="I274"/>
  <c r="E274"/>
  <c r="F273"/>
  <c r="G273"/>
  <c r="H273"/>
  <c r="I273"/>
  <c r="E273"/>
  <c r="F270"/>
  <c r="G270"/>
  <c r="H270"/>
  <c r="I270"/>
  <c r="E270"/>
  <c r="F269"/>
  <c r="G269"/>
  <c r="H269"/>
  <c r="I269"/>
  <c r="E269"/>
  <c r="K127" i="25"/>
  <c r="K142"/>
  <c r="K144"/>
  <c r="F14"/>
  <c r="F143"/>
  <c r="G14"/>
  <c r="G143"/>
  <c r="H14"/>
  <c r="H143"/>
  <c r="I143"/>
  <c r="E14"/>
  <c r="E143"/>
  <c r="K127" i="24"/>
  <c r="K142"/>
  <c r="K144"/>
  <c r="F14"/>
  <c r="F143"/>
  <c r="G14"/>
  <c r="G143"/>
  <c r="H14"/>
  <c r="H143"/>
  <c r="I143"/>
  <c r="E14"/>
  <c r="E143"/>
  <c r="K127" i="23"/>
  <c r="K142"/>
  <c r="K144"/>
  <c r="F14"/>
  <c r="F143"/>
  <c r="G14"/>
  <c r="G143"/>
  <c r="H14"/>
  <c r="H143"/>
  <c r="I143"/>
  <c r="E14"/>
  <c r="E143"/>
  <c r="K127" i="22"/>
  <c r="K142"/>
  <c r="K144"/>
  <c r="I143"/>
  <c r="F14"/>
  <c r="F143"/>
  <c r="G14"/>
  <c r="G143"/>
  <c r="H14"/>
  <c r="H143"/>
  <c r="E14"/>
  <c r="E143"/>
  <c r="K127" i="21"/>
  <c r="K142"/>
  <c r="K144"/>
  <c r="K127" i="20"/>
  <c r="K142"/>
  <c r="K144"/>
  <c r="F14"/>
  <c r="F143"/>
  <c r="G14"/>
  <c r="G143"/>
  <c r="H14"/>
  <c r="H143"/>
  <c r="I143"/>
  <c r="E14"/>
  <c r="E143"/>
  <c r="K142" i="19"/>
  <c r="K127"/>
  <c r="K144"/>
  <c r="F14"/>
  <c r="F143"/>
  <c r="G14"/>
  <c r="G143"/>
  <c r="H14"/>
  <c r="H143"/>
  <c r="I143"/>
  <c r="E14"/>
  <c r="E143"/>
  <c r="K127" i="18"/>
  <c r="K142"/>
  <c r="K144"/>
  <c r="F14"/>
  <c r="F143"/>
  <c r="G14"/>
  <c r="G143"/>
  <c r="H14"/>
  <c r="H143"/>
  <c r="I143"/>
  <c r="E14"/>
  <c r="E143"/>
  <c r="K127" i="17"/>
  <c r="K142"/>
  <c r="K144"/>
  <c r="F14"/>
  <c r="F143"/>
  <c r="G14"/>
  <c r="G143"/>
  <c r="H14"/>
  <c r="H143"/>
  <c r="I143"/>
  <c r="E14"/>
  <c r="E143"/>
  <c r="K127" i="16"/>
  <c r="K142"/>
  <c r="K144"/>
  <c r="F14"/>
  <c r="F143"/>
  <c r="G14"/>
  <c r="G143"/>
  <c r="H14"/>
  <c r="H143"/>
  <c r="I143"/>
  <c r="E14"/>
  <c r="E143"/>
  <c r="K127" i="15"/>
  <c r="K142"/>
  <c r="K144"/>
  <c r="F14"/>
  <c r="F143"/>
  <c r="G14"/>
  <c r="G143"/>
  <c r="H14"/>
  <c r="H143"/>
  <c r="I143"/>
  <c r="E14"/>
  <c r="E143"/>
  <c r="K127" i="14"/>
  <c r="K142"/>
  <c r="K144"/>
  <c r="F14"/>
  <c r="F143"/>
  <c r="G14"/>
  <c r="G143"/>
  <c r="H14"/>
  <c r="H143"/>
  <c r="I143"/>
  <c r="E14"/>
  <c r="E143"/>
  <c r="K127" i="13"/>
  <c r="K142"/>
  <c r="K144"/>
  <c r="K127" i="12"/>
  <c r="K142"/>
  <c r="K144"/>
  <c r="K127" i="11"/>
  <c r="K142"/>
  <c r="K144"/>
  <c r="K127" i="8"/>
  <c r="K142"/>
  <c r="K144"/>
  <c r="F19" i="5"/>
  <c r="G19"/>
  <c r="H19"/>
  <c r="I19"/>
  <c r="E19"/>
  <c r="E115"/>
  <c r="E116"/>
  <c r="E119"/>
  <c r="E120"/>
  <c r="E121"/>
  <c r="E126"/>
  <c r="E147"/>
  <c r="F115"/>
  <c r="F116"/>
  <c r="F119"/>
  <c r="F120"/>
  <c r="F121"/>
  <c r="F126"/>
  <c r="F147"/>
  <c r="G115"/>
  <c r="G116"/>
  <c r="G119"/>
  <c r="G120"/>
  <c r="G121"/>
  <c r="G126"/>
  <c r="G147"/>
  <c r="H115"/>
  <c r="H116"/>
  <c r="H119"/>
  <c r="H120"/>
  <c r="H121"/>
  <c r="H126"/>
  <c r="H147"/>
  <c r="I126"/>
  <c r="I147"/>
  <c r="J143"/>
  <c r="F14" i="8"/>
  <c r="F14" i="11"/>
  <c r="F14" i="12"/>
  <c r="F14" i="13"/>
  <c r="F14" i="21"/>
  <c r="F14" i="5"/>
  <c r="G14" i="8"/>
  <c r="G14" i="11"/>
  <c r="G14" i="12"/>
  <c r="G14" i="13"/>
  <c r="G14" i="21"/>
  <c r="G14" i="5"/>
  <c r="H14" i="8"/>
  <c r="H14" i="11"/>
  <c r="H14" i="12"/>
  <c r="H14" i="13"/>
  <c r="H14" i="21"/>
  <c r="H14" i="5"/>
  <c r="I14"/>
  <c r="E14" i="8"/>
  <c r="E14" i="11"/>
  <c r="E14" i="12"/>
  <c r="E14" i="13"/>
  <c r="E14" i="21"/>
  <c r="E14" i="5"/>
  <c r="F143" i="13"/>
  <c r="G143"/>
  <c r="H143"/>
  <c r="I143"/>
  <c r="E143"/>
  <c r="F143" i="12"/>
  <c r="G143"/>
  <c r="H143"/>
  <c r="I143"/>
  <c r="E143"/>
  <c r="F143" i="21"/>
  <c r="G143"/>
  <c r="H143"/>
  <c r="I143"/>
  <c r="E143"/>
  <c r="F143" i="11"/>
  <c r="G143"/>
  <c r="H143"/>
  <c r="I143"/>
  <c r="E143"/>
  <c r="F143" i="8"/>
  <c r="G143"/>
  <c r="H143"/>
  <c r="I143"/>
  <c r="E143"/>
  <c r="F145" i="5"/>
  <c r="F144"/>
  <c r="F146"/>
  <c r="G145"/>
  <c r="G144"/>
  <c r="G146"/>
  <c r="H145"/>
  <c r="H144"/>
  <c r="H146"/>
  <c r="I145"/>
  <c r="I144"/>
  <c r="I146"/>
  <c r="E145"/>
  <c r="E144"/>
  <c r="E146"/>
  <c r="F142"/>
  <c r="F143"/>
  <c r="G142"/>
  <c r="G143"/>
  <c r="H142"/>
  <c r="H143"/>
  <c r="I142"/>
  <c r="I143"/>
  <c r="E142"/>
  <c r="E143"/>
  <c r="F127"/>
  <c r="G127"/>
  <c r="H127"/>
  <c r="I127"/>
  <c r="E127"/>
  <c r="K24" i="8"/>
  <c r="K24" i="11"/>
  <c r="K24" i="12"/>
  <c r="K24" i="25"/>
  <c r="K24" i="24"/>
  <c r="K24" i="23"/>
  <c r="K24" i="22"/>
  <c r="K24" i="21"/>
  <c r="K24" i="20"/>
  <c r="K24" i="19"/>
  <c r="K24" i="18"/>
  <c r="K24" i="17"/>
  <c r="K24" i="16"/>
  <c r="K24" i="15"/>
  <c r="K24" i="14"/>
  <c r="K24" i="13"/>
  <c r="J79" i="8"/>
  <c r="J126"/>
  <c r="G24" i="5"/>
  <c r="H24"/>
  <c r="I24"/>
  <c r="F5"/>
  <c r="E25" i="29"/>
  <c r="E26"/>
  <c r="G5" i="5"/>
  <c r="F25" i="29"/>
  <c r="F26"/>
  <c r="H5" i="5"/>
  <c r="G25" i="29"/>
  <c r="G26"/>
  <c r="I5" i="5"/>
  <c r="H25" i="29"/>
  <c r="H26"/>
  <c r="E5" i="5"/>
  <c r="D25" i="29"/>
  <c r="D26"/>
  <c r="T45" i="28"/>
  <c r="T46"/>
  <c r="T47"/>
  <c r="T48"/>
  <c r="T49"/>
  <c r="T50"/>
  <c r="D50"/>
  <c r="U27"/>
  <c r="U28"/>
  <c r="U29"/>
  <c r="U30"/>
  <c r="G20"/>
  <c r="U31"/>
  <c r="U42"/>
  <c r="D20"/>
  <c r="D21"/>
  <c r="E20"/>
  <c r="E21"/>
  <c r="F20"/>
  <c r="F21"/>
  <c r="G21"/>
  <c r="C20"/>
  <c r="C21"/>
  <c r="D8"/>
  <c r="D9"/>
  <c r="D10"/>
  <c r="D11"/>
  <c r="D12"/>
  <c r="D13"/>
  <c r="D14"/>
  <c r="D15"/>
  <c r="D16"/>
  <c r="D17"/>
  <c r="E8"/>
  <c r="E9"/>
  <c r="E10"/>
  <c r="E11"/>
  <c r="E12"/>
  <c r="E13"/>
  <c r="E14"/>
  <c r="E15"/>
  <c r="E16"/>
  <c r="E17"/>
  <c r="F8"/>
  <c r="F9"/>
  <c r="F10"/>
  <c r="F11"/>
  <c r="F12"/>
  <c r="F13"/>
  <c r="F14"/>
  <c r="F15"/>
  <c r="F16"/>
  <c r="F17"/>
  <c r="G8"/>
  <c r="G9"/>
  <c r="G10"/>
  <c r="G11"/>
  <c r="G12"/>
  <c r="G13"/>
  <c r="G14"/>
  <c r="G15"/>
  <c r="G16"/>
  <c r="G17"/>
  <c r="C8"/>
  <c r="C9"/>
  <c r="C10"/>
  <c r="C11"/>
  <c r="C12"/>
  <c r="C13"/>
  <c r="C14"/>
  <c r="C15"/>
  <c r="C16"/>
  <c r="C17"/>
  <c r="I178" i="5"/>
  <c r="H178"/>
  <c r="G178"/>
  <c r="F178"/>
  <c r="I177"/>
  <c r="H177"/>
  <c r="G177"/>
  <c r="F177"/>
  <c r="E177"/>
  <c r="E178"/>
  <c r="T51" i="28"/>
  <c r="T40"/>
  <c r="T39"/>
  <c r="T38"/>
  <c r="T37"/>
  <c r="T36"/>
  <c r="T35"/>
  <c r="T34"/>
  <c r="T33"/>
  <c r="T32"/>
  <c r="T31"/>
  <c r="S41"/>
  <c r="R41"/>
  <c r="Q41"/>
  <c r="P41"/>
  <c r="O41"/>
  <c r="N41"/>
  <c r="M41"/>
  <c r="L41"/>
  <c r="K41"/>
  <c r="J41"/>
  <c r="I41"/>
  <c r="H41"/>
  <c r="G41"/>
  <c r="F41"/>
  <c r="E41"/>
  <c r="S29"/>
  <c r="R29"/>
  <c r="Q29"/>
  <c r="P29"/>
  <c r="O29"/>
  <c r="N29"/>
  <c r="M29"/>
  <c r="L29"/>
  <c r="K29"/>
  <c r="J29"/>
  <c r="I29"/>
  <c r="H29"/>
  <c r="G29"/>
  <c r="F29"/>
  <c r="E29"/>
  <c r="S28"/>
  <c r="R28"/>
  <c r="Q28"/>
  <c r="P28"/>
  <c r="O28"/>
  <c r="N28"/>
  <c r="M28"/>
  <c r="L28"/>
  <c r="K28"/>
  <c r="J28"/>
  <c r="I28"/>
  <c r="H28"/>
  <c r="G28"/>
  <c r="F28"/>
  <c r="E28"/>
  <c r="S30"/>
  <c r="S42"/>
  <c r="R30"/>
  <c r="R42"/>
  <c r="Q30"/>
  <c r="Q42"/>
  <c r="P30"/>
  <c r="P42"/>
  <c r="O30"/>
  <c r="O42"/>
  <c r="N30"/>
  <c r="N42"/>
  <c r="M30"/>
  <c r="M42"/>
  <c r="L30"/>
  <c r="L42"/>
  <c r="K30"/>
  <c r="K42"/>
  <c r="J30"/>
  <c r="J42"/>
  <c r="I30"/>
  <c r="I42"/>
  <c r="H30"/>
  <c r="H42"/>
  <c r="G30"/>
  <c r="G42"/>
  <c r="F30"/>
  <c r="F42"/>
  <c r="E30"/>
  <c r="E42"/>
  <c r="D29"/>
  <c r="T29"/>
  <c r="D28"/>
  <c r="T28"/>
  <c r="T27"/>
  <c r="D41"/>
  <c r="T41"/>
  <c r="S27" i="27"/>
  <c r="S26"/>
  <c r="S25"/>
  <c r="S24"/>
  <c r="S23"/>
  <c r="S22"/>
  <c r="S21"/>
  <c r="S20"/>
  <c r="S19"/>
  <c r="S18"/>
  <c r="S28"/>
  <c r="S45"/>
  <c r="R28"/>
  <c r="R45"/>
  <c r="Q28"/>
  <c r="Q45"/>
  <c r="P28"/>
  <c r="P45"/>
  <c r="O28"/>
  <c r="O45"/>
  <c r="N28"/>
  <c r="N45"/>
  <c r="M28"/>
  <c r="M45"/>
  <c r="L28"/>
  <c r="L45"/>
  <c r="K28"/>
  <c r="K45"/>
  <c r="J28"/>
  <c r="J45"/>
  <c r="I28"/>
  <c r="I45"/>
  <c r="H28"/>
  <c r="H45"/>
  <c r="G28"/>
  <c r="G45"/>
  <c r="F28"/>
  <c r="F45"/>
  <c r="E28"/>
  <c r="E45"/>
  <c r="D28"/>
  <c r="D45"/>
  <c r="C28"/>
  <c r="C45"/>
  <c r="J108" i="26"/>
  <c r="J107"/>
  <c r="J106"/>
  <c r="J105"/>
  <c r="J104"/>
  <c r="J103"/>
  <c r="J102"/>
  <c r="J101"/>
  <c r="J100"/>
  <c r="J99"/>
  <c r="J98"/>
  <c r="J97"/>
  <c r="J96"/>
  <c r="J95"/>
  <c r="J94"/>
  <c r="I109"/>
  <c r="I87"/>
  <c r="J86"/>
  <c r="J85"/>
  <c r="J84"/>
  <c r="J83"/>
  <c r="J82"/>
  <c r="J81"/>
  <c r="J80"/>
  <c r="J79"/>
  <c r="J78"/>
  <c r="J77"/>
  <c r="J76"/>
  <c r="J75"/>
  <c r="J74"/>
  <c r="J73"/>
  <c r="J72"/>
  <c r="J71"/>
  <c r="I65"/>
  <c r="C65"/>
  <c r="J64"/>
  <c r="J63"/>
  <c r="J62"/>
  <c r="J61"/>
  <c r="J60"/>
  <c r="J59"/>
  <c r="J58"/>
  <c r="J57"/>
  <c r="J56"/>
  <c r="J55"/>
  <c r="J54"/>
  <c r="J53"/>
  <c r="J52"/>
  <c r="J51"/>
  <c r="J50"/>
  <c r="J49"/>
  <c r="C43"/>
  <c r="D30" i="28"/>
  <c r="J93" i="26"/>
  <c r="E65"/>
  <c r="E43"/>
  <c r="T30" i="28"/>
  <c r="D42"/>
  <c r="T42"/>
  <c r="J87" i="26"/>
  <c r="H86"/>
  <c r="H85"/>
  <c r="H84"/>
  <c r="H83"/>
  <c r="H82"/>
  <c r="H81"/>
  <c r="H80"/>
  <c r="H79"/>
  <c r="H78"/>
  <c r="H77"/>
  <c r="H76"/>
  <c r="H75"/>
  <c r="H74"/>
  <c r="H73"/>
  <c r="H72"/>
  <c r="H71"/>
  <c r="H42"/>
  <c r="H41"/>
  <c r="H40"/>
  <c r="H39"/>
  <c r="H38"/>
  <c r="H37"/>
  <c r="H36"/>
  <c r="H35"/>
  <c r="H34"/>
  <c r="H33"/>
  <c r="H32"/>
  <c r="H31"/>
  <c r="H30"/>
  <c r="H29"/>
  <c r="H28"/>
  <c r="H27"/>
  <c r="J65"/>
  <c r="H64"/>
  <c r="H63"/>
  <c r="H62"/>
  <c r="H61"/>
  <c r="H60"/>
  <c r="H59"/>
  <c r="H58"/>
  <c r="H57"/>
  <c r="H56"/>
  <c r="H55"/>
  <c r="H54"/>
  <c r="H53"/>
  <c r="H52"/>
  <c r="H51"/>
  <c r="H50"/>
  <c r="H49"/>
  <c r="K71"/>
  <c r="K72"/>
  <c r="K73"/>
  <c r="K74"/>
  <c r="K75"/>
  <c r="K76"/>
  <c r="K77"/>
  <c r="K78"/>
  <c r="K79"/>
  <c r="K80"/>
  <c r="K81"/>
  <c r="K82"/>
  <c r="K83"/>
  <c r="K84"/>
  <c r="K85"/>
  <c r="K86"/>
  <c r="K49"/>
  <c r="K50"/>
  <c r="K51"/>
  <c r="K52"/>
  <c r="K53"/>
  <c r="K54"/>
  <c r="K55"/>
  <c r="K56"/>
  <c r="K57"/>
  <c r="K58"/>
  <c r="K59"/>
  <c r="K60"/>
  <c r="K61"/>
  <c r="K62"/>
  <c r="K63"/>
  <c r="K64"/>
  <c r="K27"/>
  <c r="K28"/>
  <c r="K29"/>
  <c r="K30"/>
  <c r="K31"/>
  <c r="K32"/>
  <c r="K33"/>
  <c r="K34"/>
  <c r="K35"/>
  <c r="K36"/>
  <c r="K37"/>
  <c r="K38"/>
  <c r="K39"/>
  <c r="K40"/>
  <c r="K41"/>
  <c r="K42"/>
  <c r="C21"/>
  <c r="E21"/>
  <c r="H108"/>
  <c r="H107"/>
  <c r="H106"/>
  <c r="H105"/>
  <c r="H104"/>
  <c r="H103"/>
  <c r="H102"/>
  <c r="H101"/>
  <c r="H100"/>
  <c r="H99"/>
  <c r="H98"/>
  <c r="H97"/>
  <c r="H96"/>
  <c r="H95"/>
  <c r="H94"/>
  <c r="H20"/>
  <c r="H19"/>
  <c r="H18"/>
  <c r="H17"/>
  <c r="H16"/>
  <c r="H15"/>
  <c r="H14"/>
  <c r="H13"/>
  <c r="H12"/>
  <c r="H11"/>
  <c r="H10"/>
  <c r="H9"/>
  <c r="H8"/>
  <c r="H7"/>
  <c r="H6"/>
  <c r="H5"/>
  <c r="K5"/>
  <c r="K6"/>
  <c r="K7"/>
  <c r="K8"/>
  <c r="K9"/>
  <c r="K10"/>
  <c r="K11"/>
  <c r="K12"/>
  <c r="K13"/>
  <c r="K14"/>
  <c r="K15"/>
  <c r="K16"/>
  <c r="K17"/>
  <c r="K18"/>
  <c r="K19"/>
  <c r="K20"/>
  <c r="I255" i="5"/>
  <c r="H255"/>
  <c r="G255"/>
  <c r="F255"/>
  <c r="E255"/>
  <c r="I254"/>
  <c r="H254"/>
  <c r="G254"/>
  <c r="F254"/>
  <c r="E254"/>
  <c r="I247"/>
  <c r="H247"/>
  <c r="G247"/>
  <c r="F247"/>
  <c r="E247"/>
  <c r="I246"/>
  <c r="H246"/>
  <c r="G246"/>
  <c r="F246"/>
  <c r="E246"/>
  <c r="I245"/>
  <c r="H245"/>
  <c r="G245"/>
  <c r="F245"/>
  <c r="E245"/>
  <c r="I228"/>
  <c r="H228"/>
  <c r="G228"/>
  <c r="F228"/>
  <c r="E228"/>
  <c r="I227"/>
  <c r="H227"/>
  <c r="G227"/>
  <c r="F227"/>
  <c r="E227"/>
  <c r="I226"/>
  <c r="H226"/>
  <c r="G226"/>
  <c r="F226"/>
  <c r="E226"/>
  <c r="I225"/>
  <c r="H225"/>
  <c r="G225"/>
  <c r="F225"/>
  <c r="E225"/>
  <c r="I224"/>
  <c r="H224"/>
  <c r="G224"/>
  <c r="F224"/>
  <c r="E224"/>
  <c r="I223"/>
  <c r="H223"/>
  <c r="G223"/>
  <c r="F223"/>
  <c r="E223"/>
  <c r="I222"/>
  <c r="H222"/>
  <c r="G222"/>
  <c r="F222"/>
  <c r="E222"/>
  <c r="I221"/>
  <c r="H221"/>
  <c r="G221"/>
  <c r="F221"/>
  <c r="E221"/>
  <c r="I220"/>
  <c r="H220"/>
  <c r="G220"/>
  <c r="F220"/>
  <c r="E220"/>
  <c r="I215"/>
  <c r="H215"/>
  <c r="G215"/>
  <c r="F215"/>
  <c r="E215"/>
  <c r="I214"/>
  <c r="H214"/>
  <c r="G214"/>
  <c r="F214"/>
  <c r="E214"/>
  <c r="I213"/>
  <c r="H213"/>
  <c r="G213"/>
  <c r="F213"/>
  <c r="E213"/>
  <c r="I212"/>
  <c r="H212"/>
  <c r="G212"/>
  <c r="F212"/>
  <c r="E212"/>
  <c r="I211"/>
  <c r="H211"/>
  <c r="G211"/>
  <c r="F211"/>
  <c r="E211"/>
  <c r="I210"/>
  <c r="H210"/>
  <c r="G210"/>
  <c r="F210"/>
  <c r="E210"/>
  <c r="H217"/>
  <c r="I171"/>
  <c r="H171"/>
  <c r="G171"/>
  <c r="F171"/>
  <c r="E171"/>
  <c r="I169"/>
  <c r="H169"/>
  <c r="G169"/>
  <c r="F169"/>
  <c r="E169"/>
  <c r="I167"/>
  <c r="H167"/>
  <c r="G167"/>
  <c r="F167"/>
  <c r="E167"/>
  <c r="I165"/>
  <c r="H165"/>
  <c r="G165"/>
  <c r="F165"/>
  <c r="E165"/>
  <c r="I163"/>
  <c r="H163"/>
  <c r="G163"/>
  <c r="F163"/>
  <c r="E163"/>
  <c r="I161"/>
  <c r="H161"/>
  <c r="G161"/>
  <c r="F161"/>
  <c r="E161"/>
  <c r="I159"/>
  <c r="H159"/>
  <c r="G159"/>
  <c r="F159"/>
  <c r="E159"/>
  <c r="I157"/>
  <c r="H157"/>
  <c r="G157"/>
  <c r="F157"/>
  <c r="E157"/>
  <c r="I155"/>
  <c r="H155"/>
  <c r="G155"/>
  <c r="F155"/>
  <c r="E155"/>
  <c r="I153"/>
  <c r="H153"/>
  <c r="G153"/>
  <c r="F153"/>
  <c r="E153"/>
  <c r="I151"/>
  <c r="H151"/>
  <c r="G151"/>
  <c r="F151"/>
  <c r="E151"/>
  <c r="U37" i="28"/>
  <c r="U36"/>
  <c r="U35"/>
  <c r="U34"/>
  <c r="U33"/>
  <c r="U32"/>
  <c r="I90" i="5"/>
  <c r="H90"/>
  <c r="G90"/>
  <c r="F90"/>
  <c r="E90"/>
  <c r="I89"/>
  <c r="H89"/>
  <c r="G89"/>
  <c r="F89"/>
  <c r="E89"/>
  <c r="I88"/>
  <c r="H88"/>
  <c r="G88"/>
  <c r="F88"/>
  <c r="E88"/>
  <c r="I87"/>
  <c r="H87"/>
  <c r="G87"/>
  <c r="F87"/>
  <c r="E87"/>
  <c r="I86"/>
  <c r="H86"/>
  <c r="G86"/>
  <c r="F86"/>
  <c r="E86"/>
  <c r="I85"/>
  <c r="H85"/>
  <c r="G85"/>
  <c r="F85"/>
  <c r="E85"/>
  <c r="I84"/>
  <c r="H84"/>
  <c r="G84"/>
  <c r="F84"/>
  <c r="E84"/>
  <c r="I83"/>
  <c r="H83"/>
  <c r="G83"/>
  <c r="F83"/>
  <c r="E83"/>
  <c r="I82"/>
  <c r="H82"/>
  <c r="G82"/>
  <c r="F82"/>
  <c r="E82"/>
  <c r="I81"/>
  <c r="H81"/>
  <c r="G81"/>
  <c r="F81"/>
  <c r="E81"/>
  <c r="I49"/>
  <c r="H49"/>
  <c r="G49"/>
  <c r="F49"/>
  <c r="E49"/>
  <c r="I58"/>
  <c r="H58"/>
  <c r="G58"/>
  <c r="F58"/>
  <c r="E58"/>
  <c r="I56"/>
  <c r="H56"/>
  <c r="G56"/>
  <c r="F56"/>
  <c r="E56"/>
  <c r="I54"/>
  <c r="H54"/>
  <c r="G54"/>
  <c r="F54"/>
  <c r="E54"/>
  <c r="I53"/>
  <c r="H53"/>
  <c r="G53"/>
  <c r="F53"/>
  <c r="E53"/>
  <c r="I52"/>
  <c r="H52"/>
  <c r="G52"/>
  <c r="F52"/>
  <c r="E52"/>
  <c r="I43"/>
  <c r="H43"/>
  <c r="G43"/>
  <c r="F43"/>
  <c r="E43"/>
  <c r="I41"/>
  <c r="H41"/>
  <c r="G41"/>
  <c r="F41"/>
  <c r="E41"/>
  <c r="I39"/>
  <c r="H39"/>
  <c r="G39"/>
  <c r="F39"/>
  <c r="E39"/>
  <c r="I38"/>
  <c r="H38"/>
  <c r="G38"/>
  <c r="F38"/>
  <c r="E38"/>
  <c r="I37"/>
  <c r="H37"/>
  <c r="G37"/>
  <c r="F37"/>
  <c r="E37"/>
  <c r="I36"/>
  <c r="H36"/>
  <c r="G36"/>
  <c r="F36"/>
  <c r="E36"/>
  <c r="I34"/>
  <c r="H34"/>
  <c r="G34"/>
  <c r="F34"/>
  <c r="E34"/>
  <c r="I31"/>
  <c r="H31"/>
  <c r="G31"/>
  <c r="F31"/>
  <c r="E31"/>
  <c r="I23"/>
  <c r="H23"/>
  <c r="G23"/>
  <c r="J323" i="8"/>
  <c r="J56"/>
  <c r="J322"/>
  <c r="J302"/>
  <c r="U38" i="28"/>
  <c r="U39"/>
  <c r="U40"/>
  <c r="U41"/>
  <c r="C18"/>
  <c r="C19"/>
  <c r="D18"/>
  <c r="D19"/>
  <c r="E18"/>
  <c r="E19"/>
  <c r="F18"/>
  <c r="F19"/>
  <c r="G18"/>
  <c r="G19"/>
  <c r="C3" i="27"/>
  <c r="D3"/>
  <c r="E3"/>
  <c r="F3"/>
  <c r="G3"/>
  <c r="C4"/>
  <c r="D4"/>
  <c r="E4"/>
  <c r="F4"/>
  <c r="G4"/>
  <c r="T19"/>
  <c r="C5"/>
  <c r="D5"/>
  <c r="E5"/>
  <c r="F5"/>
  <c r="G5"/>
  <c r="T20"/>
  <c r="C6"/>
  <c r="D6"/>
  <c r="E6"/>
  <c r="F6"/>
  <c r="G6"/>
  <c r="T21"/>
  <c r="C7"/>
  <c r="D7"/>
  <c r="E7"/>
  <c r="F7"/>
  <c r="G7"/>
  <c r="T22"/>
  <c r="C8"/>
  <c r="D8"/>
  <c r="E8"/>
  <c r="F8"/>
  <c r="G8"/>
  <c r="T23"/>
  <c r="C9"/>
  <c r="D9"/>
  <c r="E9"/>
  <c r="F9"/>
  <c r="G9"/>
  <c r="T24"/>
  <c r="C10"/>
  <c r="D10"/>
  <c r="E10"/>
  <c r="F10"/>
  <c r="G10"/>
  <c r="T25"/>
  <c r="C11"/>
  <c r="D11"/>
  <c r="E11"/>
  <c r="F11"/>
  <c r="G11"/>
  <c r="T26"/>
  <c r="C12"/>
  <c r="D12"/>
  <c r="E12"/>
  <c r="F12"/>
  <c r="G12"/>
  <c r="T27"/>
  <c r="L3"/>
  <c r="M3"/>
  <c r="N3"/>
  <c r="O3"/>
  <c r="L4"/>
  <c r="M4"/>
  <c r="N4"/>
  <c r="O4"/>
  <c r="L5"/>
  <c r="M5"/>
  <c r="N5"/>
  <c r="O5"/>
  <c r="L6"/>
  <c r="M6"/>
  <c r="N6"/>
  <c r="O6"/>
  <c r="L7"/>
  <c r="M7"/>
  <c r="N7"/>
  <c r="O7"/>
  <c r="L8"/>
  <c r="M8"/>
  <c r="N8"/>
  <c r="O8"/>
  <c r="L9"/>
  <c r="M9"/>
  <c r="N9"/>
  <c r="O9"/>
  <c r="L10"/>
  <c r="M10"/>
  <c r="N10"/>
  <c r="O10"/>
  <c r="P10"/>
  <c r="T41"/>
  <c r="L11"/>
  <c r="M11"/>
  <c r="N11"/>
  <c r="O11"/>
  <c r="P11"/>
  <c r="T42"/>
  <c r="L12"/>
  <c r="M12"/>
  <c r="N12"/>
  <c r="O12"/>
  <c r="P12"/>
  <c r="T43"/>
  <c r="T18"/>
  <c r="T28"/>
  <c r="G13"/>
  <c r="T44"/>
  <c r="P13"/>
  <c r="J41" i="8"/>
  <c r="J301"/>
  <c r="J233"/>
  <c r="J202"/>
  <c r="J232"/>
  <c r="J110"/>
  <c r="J141"/>
  <c r="J144"/>
  <c r="J139"/>
  <c r="J92"/>
  <c r="J140"/>
  <c r="J124"/>
  <c r="J137"/>
  <c r="J138"/>
  <c r="O13" i="27"/>
  <c r="N13"/>
  <c r="M13"/>
  <c r="L13"/>
  <c r="F13"/>
  <c r="E13"/>
  <c r="D13"/>
  <c r="C13"/>
  <c r="J61" i="8"/>
  <c r="J46"/>
  <c r="J60"/>
  <c r="J45"/>
  <c r="I355" i="5"/>
  <c r="I354"/>
  <c r="I361"/>
  <c r="H355"/>
  <c r="H354"/>
  <c r="H361"/>
  <c r="G355"/>
  <c r="G354"/>
  <c r="G361"/>
  <c r="F355"/>
  <c r="F354"/>
  <c r="F361"/>
  <c r="E355"/>
  <c r="I317"/>
  <c r="I325"/>
  <c r="H317"/>
  <c r="H325"/>
  <c r="G317"/>
  <c r="G325"/>
  <c r="F317"/>
  <c r="F325"/>
  <c r="E317"/>
  <c r="E325"/>
  <c r="J326"/>
  <c r="I304"/>
  <c r="H304"/>
  <c r="G304"/>
  <c r="F304"/>
  <c r="E304"/>
  <c r="J305"/>
  <c r="I290"/>
  <c r="H290"/>
  <c r="G290"/>
  <c r="F290"/>
  <c r="E290"/>
  <c r="I95"/>
  <c r="I189"/>
  <c r="I280"/>
  <c r="H95"/>
  <c r="H189"/>
  <c r="H280"/>
  <c r="G95"/>
  <c r="G189"/>
  <c r="G280"/>
  <c r="F95"/>
  <c r="F189"/>
  <c r="F280"/>
  <c r="E95"/>
  <c r="E189"/>
  <c r="E280"/>
  <c r="I277"/>
  <c r="H277"/>
  <c r="G277"/>
  <c r="F277"/>
  <c r="E277"/>
  <c r="I261"/>
  <c r="H261"/>
  <c r="G261"/>
  <c r="F261"/>
  <c r="E261"/>
  <c r="I260"/>
  <c r="I263"/>
  <c r="H260"/>
  <c r="H263"/>
  <c r="G260"/>
  <c r="G263"/>
  <c r="F260"/>
  <c r="F263"/>
  <c r="E260"/>
  <c r="E263"/>
  <c r="I257"/>
  <c r="H257"/>
  <c r="G257"/>
  <c r="F257"/>
  <c r="E257"/>
  <c r="I244"/>
  <c r="H244"/>
  <c r="G244"/>
  <c r="F244"/>
  <c r="E244"/>
  <c r="I243"/>
  <c r="I249"/>
  <c r="H243"/>
  <c r="H249"/>
  <c r="G243"/>
  <c r="G249"/>
  <c r="F243"/>
  <c r="F249"/>
  <c r="E243"/>
  <c r="E249"/>
  <c r="I230"/>
  <c r="H230"/>
  <c r="H235"/>
  <c r="G230"/>
  <c r="F230"/>
  <c r="E230"/>
  <c r="I217"/>
  <c r="I235"/>
  <c r="G217"/>
  <c r="G235"/>
  <c r="F217"/>
  <c r="F235"/>
  <c r="E217"/>
  <c r="E235"/>
  <c r="I205"/>
  <c r="H205"/>
  <c r="G205"/>
  <c r="F205"/>
  <c r="E205"/>
  <c r="I184"/>
  <c r="H184"/>
  <c r="G184"/>
  <c r="F184"/>
  <c r="E184"/>
  <c r="I173"/>
  <c r="H173"/>
  <c r="H176"/>
  <c r="G173"/>
  <c r="G176"/>
  <c r="F173"/>
  <c r="F176"/>
  <c r="E173"/>
  <c r="E176"/>
  <c r="J140"/>
  <c r="J138"/>
  <c r="H234"/>
  <c r="G234"/>
  <c r="F234"/>
  <c r="J124"/>
  <c r="I108"/>
  <c r="H108"/>
  <c r="G108"/>
  <c r="F108"/>
  <c r="E108"/>
  <c r="I107"/>
  <c r="H107"/>
  <c r="G107"/>
  <c r="F107"/>
  <c r="E107"/>
  <c r="I106"/>
  <c r="H106"/>
  <c r="G106"/>
  <c r="F106"/>
  <c r="E106"/>
  <c r="I105"/>
  <c r="H105"/>
  <c r="G105"/>
  <c r="F105"/>
  <c r="E105"/>
  <c r="I104"/>
  <c r="H104"/>
  <c r="G104"/>
  <c r="F104"/>
  <c r="E104"/>
  <c r="I103"/>
  <c r="H103"/>
  <c r="G103"/>
  <c r="F103"/>
  <c r="E103"/>
  <c r="I102"/>
  <c r="H102"/>
  <c r="G102"/>
  <c r="F102"/>
  <c r="E102"/>
  <c r="I101"/>
  <c r="H101"/>
  <c r="G101"/>
  <c r="F101"/>
  <c r="E101"/>
  <c r="I100"/>
  <c r="H100"/>
  <c r="G100"/>
  <c r="F100"/>
  <c r="E100"/>
  <c r="I99"/>
  <c r="H99"/>
  <c r="H110"/>
  <c r="H183"/>
  <c r="G99"/>
  <c r="G110"/>
  <c r="G183"/>
  <c r="F99"/>
  <c r="F110"/>
  <c r="F183"/>
  <c r="E99"/>
  <c r="E110"/>
  <c r="I92"/>
  <c r="H92"/>
  <c r="G92"/>
  <c r="F92"/>
  <c r="E92"/>
  <c r="J92"/>
  <c r="J79"/>
  <c r="E179"/>
  <c r="I176"/>
  <c r="F179"/>
  <c r="G179"/>
  <c r="H179"/>
  <c r="J236"/>
  <c r="J205"/>
  <c r="F186"/>
  <c r="G186"/>
  <c r="H186"/>
  <c r="E234"/>
  <c r="F238"/>
  <c r="F236"/>
  <c r="G238"/>
  <c r="G236"/>
  <c r="H238"/>
  <c r="H236"/>
  <c r="J127"/>
  <c r="J126"/>
  <c r="J139"/>
  <c r="I234"/>
  <c r="J141"/>
  <c r="E183"/>
  <c r="I60"/>
  <c r="H60"/>
  <c r="G60"/>
  <c r="F60"/>
  <c r="E60"/>
  <c r="J61"/>
  <c r="J56"/>
  <c r="J325"/>
  <c r="I45"/>
  <c r="H45"/>
  <c r="G45"/>
  <c r="F45"/>
  <c r="E45"/>
  <c r="J46"/>
  <c r="J41"/>
  <c r="J304"/>
  <c r="I25"/>
  <c r="H25"/>
  <c r="G25"/>
  <c r="H20"/>
  <c r="G20"/>
  <c r="F20"/>
  <c r="E20"/>
  <c r="I238"/>
  <c r="I236"/>
  <c r="E238"/>
  <c r="E236"/>
  <c r="J235"/>
  <c r="I179"/>
  <c r="E186"/>
  <c r="J60"/>
  <c r="J45"/>
  <c r="I110"/>
  <c r="I183"/>
  <c r="I186"/>
  <c r="J110"/>
  <c r="J147"/>
  <c r="H93" i="26"/>
  <c r="J109"/>
  <c r="K108"/>
  <c r="K93"/>
  <c r="K94"/>
  <c r="K95"/>
  <c r="K96"/>
  <c r="K97"/>
  <c r="K98"/>
  <c r="K99"/>
  <c r="K100"/>
  <c r="K101"/>
  <c r="K102"/>
  <c r="K103"/>
  <c r="K104"/>
  <c r="K105"/>
  <c r="K106"/>
  <c r="K107"/>
  <c r="E354" i="5"/>
  <c r="E361"/>
  <c r="S24" i="34"/>
  <c r="S26"/>
  <c r="P23" i="35"/>
  <c r="P34"/>
  <c r="P60"/>
  <c r="P36"/>
  <c r="P62"/>
  <c r="G26" i="34"/>
  <c r="P11" i="35"/>
  <c r="P37"/>
  <c r="P63"/>
  <c r="P39"/>
  <c r="P65"/>
  <c r="P40"/>
  <c r="P66"/>
  <c r="P41"/>
  <c r="P67"/>
  <c r="P42"/>
  <c r="P68"/>
  <c r="P43"/>
  <c r="P69"/>
  <c r="P44"/>
  <c r="P70"/>
  <c r="P45"/>
  <c r="P71"/>
  <c r="P46"/>
  <c r="P72"/>
  <c r="P47"/>
  <c r="P73"/>
  <c r="P48"/>
  <c r="P49"/>
  <c r="P75"/>
  <c r="E83"/>
  <c r="F83"/>
  <c r="E82"/>
  <c r="F82"/>
</calcChain>
</file>

<file path=xl/comments1.xml><?xml version="1.0" encoding="utf-8"?>
<comments xmlns="http://schemas.openxmlformats.org/spreadsheetml/2006/main">
  <authors>
    <author>dafflonb</author>
  </authors>
  <commentList>
    <comment ref="B18" authorId="0">
      <text>
        <r>
          <rPr>
            <b/>
            <sz val="8"/>
            <color indexed="81"/>
            <rFont val="Tahoma"/>
          </rPr>
          <t>dafflonb 16.08.2010:</t>
        </r>
        <r>
          <rPr>
            <sz val="8"/>
            <color indexed="81"/>
            <rFont val="Tahoma"/>
          </rPr>
          <t xml:space="preserve">
Dans le récapitulatif 2009 "commune Val de Ruz", les postes 41 à 49 contiennent les mêmes totaux. La différence provient exclusivement de 40 Impôts.</t>
        </r>
      </text>
    </comment>
  </commentList>
</comments>
</file>

<file path=xl/comments2.xml><?xml version="1.0" encoding="utf-8"?>
<comments xmlns="http://schemas.openxmlformats.org/spreadsheetml/2006/main">
  <authors>
    <author>dafflonb</author>
  </authors>
  <commentList>
    <comment ref="D34" authorId="0">
      <text>
        <r>
          <rPr>
            <b/>
            <sz val="8"/>
            <color indexed="81"/>
            <rFont val="Tahoma"/>
          </rPr>
          <t>dafflonb 30.8.2010:</t>
        </r>
        <r>
          <rPr>
            <sz val="8"/>
            <color indexed="81"/>
            <rFont val="Tahoma"/>
          </rPr>
          <t xml:space="preserve">
dans la matrice 37, la ligne I330 ne correspond pas à la ligne I 269; j'ai corrigé</t>
        </r>
      </text>
    </comment>
  </commentList>
</comments>
</file>

<file path=xl/comments3.xml><?xml version="1.0" encoding="utf-8"?>
<comments xmlns="http://schemas.openxmlformats.org/spreadsheetml/2006/main">
  <authors>
    <author>dafflonb</author>
  </authors>
  <commentList>
    <comment ref="D2" authorId="0">
      <text>
        <r>
          <rPr>
            <b/>
            <sz val="8"/>
            <color indexed="81"/>
            <rFont val="Tahoma"/>
          </rPr>
          <t>dafflonb 31.08.2010:</t>
        </r>
        <r>
          <rPr>
            <sz val="8"/>
            <color indexed="81"/>
            <rFont val="Tahoma"/>
          </rPr>
          <t xml:space="preserve">
le résultat de la colonne 3 (coefficient communal d'impôt) correspond à l'équilbre du compte de fonctionnement SANS modification de la gestion environnementale pour les chapitre 70 Eau potable, 71 Evacuation et épuration des eaux usées, 72 Enlèvement des déchets ménager. Or les degrés de couverture de ces trois tâches en application des principes de l'utilisateur-payeur et du pollueur-payeur varient fortement d'une commune à l'autre. C'est dire qu'une partie du coefficient d'impôt à l'équilibre sert, en fait, à financer le manque de couverture.
Les colonnes 4 et 5 indiquent, pour la première le degré de couverture moyen de ces trois tâches, pondéré selon l'importance de chacune d'elle; la colonne 5 indique la valeur en point d'impôt du découvert.
Exemple: pour Boudevilliers, le degré de couverture est de 86,81%. Il manque donc 13,19% pour une couverture totale - ces 13,19% correspondent à 2.08 points d'impôt sur les personnes physiques (variable de gestion; potentiel fiscal communal calculé à la cote 100).</t>
        </r>
      </text>
    </comment>
    <comment ref="H2" authorId="0">
      <text>
        <r>
          <rPr>
            <b/>
            <sz val="8"/>
            <color indexed="81"/>
            <rFont val="Tahoma"/>
          </rPr>
          <t>dafflonb 31.08.2010:</t>
        </r>
        <r>
          <rPr>
            <sz val="8"/>
            <color indexed="81"/>
            <rFont val="Tahoma"/>
          </rPr>
          <t xml:space="preserve">
le potentiel fiscal est toujours calculé de la même manière:
impôts frontaliers + à la source + foncier + personnes morales + personnes physiques, pour ces dernières avec un coefficient de 100%.</t>
        </r>
      </text>
    </comment>
    <comment ref="C3" authorId="0">
      <text>
        <r>
          <rPr>
            <b/>
            <sz val="8"/>
            <color indexed="81"/>
            <rFont val="Tahoma"/>
          </rPr>
          <t>dafflonb 31.08.2010:</t>
        </r>
        <r>
          <rPr>
            <sz val="8"/>
            <color indexed="81"/>
            <rFont val="Tahoma"/>
          </rPr>
          <t xml:space="preserve">
On considère ici toutes les dépenses réelles (sans 37, 38, 39 et les amortissements supplémentaires) ainsi que toutes les recettes réelles déduction faite des encaissements comptabilisés des impôts sur les personnes physiques (sans 47, 48 et 49). 
On obtient ainsi le solde ducompte de fonctionnement à couvrir par cet impôt - considéré ici comme la variable de gestion.
Le coefficient communal de cet impôt donne l'indication du besoin fiscal de la commune. Le coefficient est calculé sur le potentiel fiscal (base 100% de la cote cantonale), en francs d'impôt d'un point d'impôt sur les personnes physiques. 
</t>
        </r>
      </text>
    </comment>
    <comment ref="J5" authorId="0">
      <text>
        <r>
          <rPr>
            <b/>
            <sz val="8"/>
            <color indexed="81"/>
            <rFont val="Tahoma"/>
          </rPr>
          <t>dafflonb 31.08.2010:</t>
        </r>
        <r>
          <rPr>
            <sz val="8"/>
            <color indexed="81"/>
            <rFont val="Tahoma"/>
          </rPr>
          <t xml:space="preserve">
Cela correspond à une dépendance financière de la péréquation</t>
        </r>
      </text>
    </comment>
    <comment ref="D28" authorId="0">
      <text>
        <r>
          <rPr>
            <b/>
            <sz val="8"/>
            <color indexed="81"/>
            <rFont val="Tahoma"/>
          </rPr>
          <t>dafflonb 31.08.2010:</t>
        </r>
        <r>
          <rPr>
            <sz val="8"/>
            <color indexed="81"/>
            <rFont val="Tahoma"/>
          </rPr>
          <t xml:space="preserve">
le résultat de la colonne 3 (coefficient communal d'impôt) correspond à l'équilbre du compte de fonctionnement SANS modification de la gestion environnementale pour les chapitre 70 Eau potable, 71 Evacuation et épuration des eaux usées, 72 Enlèvement des déchets ménager. Or les degrés de couverture de ces trois tâches en application des principes de l'utilisateur-payeur et du pollueur-payeur varient fortement d'une commune à l'autre. C'est dire qu'une partie du coefficient d'impôt à l'équilibre sert, en fait, à financer le manque de couverture.
Les colonnes 4 et 5 indiquent, pour la première le degré de couverture moyen de ces trois tâches, pondéré selon l'importance de chacune d'elle; la colonne 5 indique la valeur en point d'impôt du découvert.
Exemple: pour Boudevilliers, le degré de couverture est de 86,81%. Il manque donc 13,19% pour une couverture totale - ces 13,19% correspondent à 2.08 points d'impôt sur les personnes physiques (variable de gestion; potentiel fiscal communal calculé à la cote 100).</t>
        </r>
      </text>
    </comment>
    <comment ref="H28" authorId="0">
      <text>
        <r>
          <rPr>
            <b/>
            <sz val="8"/>
            <color indexed="81"/>
            <rFont val="Tahoma"/>
          </rPr>
          <t>dafflonb 31.08.2010:</t>
        </r>
        <r>
          <rPr>
            <sz val="8"/>
            <color indexed="81"/>
            <rFont val="Tahoma"/>
          </rPr>
          <t xml:space="preserve">
le potentiel fiscal est toujours calculé de la même manière:
impôts frontaliers + à la source + foncier + personnes morales + personnes physiques, pour ces dernières avec un coefficient de 100%.</t>
        </r>
      </text>
    </comment>
    <comment ref="J31" authorId="0">
      <text>
        <r>
          <rPr>
            <b/>
            <sz val="8"/>
            <color indexed="81"/>
            <rFont val="Tahoma"/>
          </rPr>
          <t>dafflonb 31.08.2010:</t>
        </r>
        <r>
          <rPr>
            <sz val="8"/>
            <color indexed="81"/>
            <rFont val="Tahoma"/>
          </rPr>
          <t xml:space="preserve">
Cela correspond à une dépendance financière de la péréquation</t>
        </r>
      </text>
    </comment>
    <comment ref="D54" authorId="0">
      <text>
        <r>
          <rPr>
            <b/>
            <sz val="8"/>
            <color indexed="81"/>
            <rFont val="Tahoma"/>
          </rPr>
          <t>dafflonb 31.08.2010:</t>
        </r>
        <r>
          <rPr>
            <sz val="8"/>
            <color indexed="81"/>
            <rFont val="Tahoma"/>
          </rPr>
          <t xml:space="preserve">
De la colonne 4 Tableau 19
la commune qui a le taux de couverture le plus élevé reçoit la position 1. Celle qui a le plus mauvais taux de couverture la place 16.
</t>
        </r>
      </text>
    </comment>
    <comment ref="E54" authorId="0">
      <text>
        <r>
          <rPr>
            <b/>
            <sz val="8"/>
            <color indexed="81"/>
            <rFont val="Tahoma"/>
          </rPr>
          <t>dafflonb 31.08.2010:</t>
        </r>
        <r>
          <rPr>
            <sz val="8"/>
            <color indexed="81"/>
            <rFont val="Tahoma"/>
          </rPr>
          <t xml:space="preserve">
classement pondéré ainsi: 
pour 2008 et 2009, le total des impôts encaissés a été de 74'22'125 francs (Tableau 6);
les taxes se montent à 13'644'566 francs (Tableau 13). Le rapport est donc de
74'222'125 / 87'866'691 pour les impôts et 13'644'566 / 87'866'691 pour les taxes.</t>
        </r>
      </text>
    </comment>
    <comment ref="K54" authorId="0">
      <text>
        <r>
          <rPr>
            <b/>
            <sz val="8"/>
            <color indexed="81"/>
            <rFont val="Tahoma"/>
          </rPr>
          <t>dafflonb 21.09.2010:</t>
        </r>
        <r>
          <rPr>
            <sz val="8"/>
            <color indexed="81"/>
            <rFont val="Tahoma"/>
          </rPr>
          <t xml:space="preserve">
la somme des rangs des colonnes 7 et 10 donne le classement ici, de la somme la plus petite = 1 à la plus grande = 16</t>
        </r>
      </text>
    </comment>
    <comment ref="R54" authorId="0">
      <text>
        <r>
          <rPr>
            <b/>
            <sz val="8"/>
            <color indexed="81"/>
            <rFont val="Tahoma"/>
          </rPr>
          <t>dafflonb:</t>
        </r>
        <r>
          <rPr>
            <sz val="8"/>
            <color indexed="81"/>
            <rFont val="Tahoma"/>
          </rPr>
          <t xml:space="preserve">
on fait la somme des colonne 13, 15 et 17. La plus petite somme reçoit le classement 1, la plus grande le classement 16.</t>
        </r>
      </text>
    </comment>
    <comment ref="C55" authorId="0">
      <text>
        <r>
          <rPr>
            <b/>
            <sz val="8"/>
            <color indexed="81"/>
            <rFont val="Tahoma"/>
          </rPr>
          <t>dafflonb 31.08.2010:</t>
        </r>
        <r>
          <rPr>
            <sz val="8"/>
            <color indexed="81"/>
            <rFont val="Tahoma"/>
          </rPr>
          <t xml:space="preserve">
De la colonne 3 Tableau 19
Le meilleur rang (1) correspond au coefficient le plus bas, c'est-à-dire à l'indice ld plus faible.  Le rang 16 correspond à la commune qui a le coefficient d'impôt le plus élevé pour équilibrer son compte de fonctionnement, soit aussi l'indice le plus élevé.
</t>
        </r>
      </text>
    </comment>
    <comment ref="H55" authorId="0">
      <text>
        <r>
          <rPr>
            <b/>
            <sz val="8"/>
            <color indexed="81"/>
            <rFont val="Tahoma"/>
          </rPr>
          <t>dafflonb 31.08.2010:</t>
        </r>
        <r>
          <rPr>
            <sz val="8"/>
            <color indexed="81"/>
            <rFont val="Tahoma"/>
          </rPr>
          <t xml:space="preserve">
la commune qui contribue le plus reçoit le rang 1; celle qui reçoit le plus reçoit le rang 16.</t>
        </r>
      </text>
    </comment>
    <comment ref="G56" authorId="0">
      <text>
        <r>
          <rPr>
            <b/>
            <sz val="8"/>
            <color indexed="81"/>
            <rFont val="Tahoma"/>
          </rPr>
          <t>dafflonb 31.08.2010:</t>
        </r>
        <r>
          <rPr>
            <sz val="8"/>
            <color indexed="81"/>
            <rFont val="Tahoma"/>
          </rPr>
          <t xml:space="preserve">
le rendement fiscal du point d'impôt par habitant le plus élevé obtient le rang 1; le plus faible le rang 16.</t>
        </r>
      </text>
    </comment>
    <comment ref="M56" authorId="0">
      <text>
        <r>
          <rPr>
            <b/>
            <sz val="8"/>
            <color indexed="81"/>
            <rFont val="Tahoma"/>
          </rPr>
          <t>dafflonb 31.08.2010:</t>
        </r>
        <r>
          <rPr>
            <sz val="8"/>
            <color indexed="81"/>
            <rFont val="Tahoma"/>
          </rPr>
          <t xml:space="preserve">
le poids le plus faible reçoit le rang 1, le poids le plus élevé, le rang 16.</t>
        </r>
      </text>
    </comment>
    <comment ref="O56" authorId="0">
      <text>
        <r>
          <rPr>
            <b/>
            <sz val="8"/>
            <color indexed="81"/>
            <rFont val="Tahoma"/>
          </rPr>
          <t>dafflonb 31.08.2010:</t>
        </r>
        <r>
          <rPr>
            <sz val="8"/>
            <color indexed="81"/>
            <rFont val="Tahoma"/>
          </rPr>
          <t xml:space="preserve">
la commune avec des capitaux reçoit le rang 1; ensuite la commune avec le poids le plus faible reçoit le rang 2; avec le poids le plus fort, le rang 16.</t>
        </r>
      </text>
    </comment>
    <comment ref="Q56" authorId="0">
      <text>
        <r>
          <rPr>
            <b/>
            <sz val="8"/>
            <color indexed="81"/>
            <rFont val="Tahoma"/>
          </rPr>
          <t>dafflonb 31.08.2010:</t>
        </r>
        <r>
          <rPr>
            <sz val="8"/>
            <color indexed="81"/>
            <rFont val="Tahoma"/>
          </rPr>
          <t xml:space="preserve">
la commune avec des capitaux reçoit le rang 1. La commune avec le temps le plus court d'effacement reçoit le rang 2 et ainsi de suite. Les communes avec une MA négative reçoivent un rang en fonction de l'insuffisance de financement (MA négative calculée en points d'impôt).</t>
        </r>
      </text>
    </comment>
    <comment ref="H57" authorId="0">
      <text>
        <r>
          <rPr>
            <b/>
            <sz val="8"/>
            <color indexed="81"/>
            <rFont val="Tahoma"/>
          </rPr>
          <t>dafflonb 31.08.2010:</t>
        </r>
        <r>
          <rPr>
            <sz val="8"/>
            <color indexed="81"/>
            <rFont val="Tahoma"/>
          </rPr>
          <t xml:space="preserve">
Cela correspond à une dépendance financière de la péréquation</t>
        </r>
      </text>
    </comment>
    <comment ref="C101" authorId="0">
      <text>
        <r>
          <rPr>
            <b/>
            <sz val="8"/>
            <color indexed="81"/>
            <rFont val="Tahoma"/>
          </rPr>
          <t>dafflonb 21.09.2010:
corrélation entre le classement global de la situation fiscale combinant points d'impôts et coefficients de cuverture, avec le classement de la capacité financière.
Hypothèse: le meilleurs classement global de la situation fiscale devrait correspondre aussi à un meilleurs calssement en terme de péréquation = contribution élevée. Donc 1 dans la colonne 5 devrait se rapprocher de 1 dans la colonne 11.</t>
        </r>
        <r>
          <rPr>
            <sz val="8"/>
            <color indexed="81"/>
            <rFont val="Tahoma"/>
          </rPr>
          <t xml:space="preserve">
</t>
        </r>
      </text>
    </comment>
    <comment ref="C118" authorId="0">
      <text>
        <r>
          <rPr>
            <b/>
            <sz val="8"/>
            <color indexed="81"/>
            <rFont val="Tahoma"/>
          </rPr>
          <t>dafflonb 21.09.2010:
corrélation entre le classement global de la situation fiscale avec le classement combiné des trois indicateurs liés à l'endettement. 
Hypothèse: la meilleure situation fiscale (rang 1) devrait permettre la moindre charge de la dette (rang 1). corrélation de signe positif.
exemple de bonne corrélation: Valangin, rang 1 en position fiscale et 2 pour l'endettement</t>
        </r>
        <r>
          <rPr>
            <sz val="8"/>
            <color indexed="81"/>
            <rFont val="Tahoma"/>
          </rPr>
          <t xml:space="preserve">
</t>
        </r>
      </text>
    </comment>
  </commentList>
</comments>
</file>

<file path=xl/comments4.xml><?xml version="1.0" encoding="utf-8"?>
<comments xmlns="http://schemas.openxmlformats.org/spreadsheetml/2006/main">
  <authors>
    <author>dafflonb</author>
  </authors>
  <commentList>
    <comment ref="I332" authorId="0">
      <text>
        <r>
          <rPr>
            <b/>
            <sz val="8"/>
            <color indexed="81"/>
            <rFont val="Tahoma"/>
          </rPr>
          <t>dafflonb30.8.2010:</t>
        </r>
        <r>
          <rPr>
            <sz val="8"/>
            <color indexed="81"/>
            <rFont val="Tahoma"/>
          </rPr>
          <t xml:space="preserve">
le montant donné ici par Tambourini est de 197903 francs. J'ai corrigé</t>
        </r>
      </text>
    </comment>
  </commentList>
</comments>
</file>

<file path=xl/comments5.xml><?xml version="1.0" encoding="utf-8"?>
<comments xmlns="http://schemas.openxmlformats.org/spreadsheetml/2006/main">
  <authors>
    <author>dafflonb</author>
  </authors>
  <commentList>
    <comment ref="H329" authorId="0">
      <text>
        <r>
          <rPr>
            <b/>
            <sz val="8"/>
            <color indexed="81"/>
            <rFont val="Tahoma"/>
          </rPr>
          <t>dafflonb 21.09.2010:</t>
        </r>
        <r>
          <rPr>
            <sz val="8"/>
            <color indexed="81"/>
            <rFont val="Tahoma"/>
          </rPr>
          <t xml:space="preserve">
suite au courriel du 13 septembre 2010 deNoémie Lesch, transmis le même jour par Grassi Pirrone, il y a une erreur de calcul dans le taux de couverture parce que le signe - manquait dans cette colonne. Correction ce jour.</t>
        </r>
      </text>
    </comment>
  </commentList>
</comments>
</file>

<file path=xl/sharedStrings.xml><?xml version="1.0" encoding="utf-8"?>
<sst xmlns="http://schemas.openxmlformats.org/spreadsheetml/2006/main" count="6963" uniqueCount="687">
  <si>
    <t>calcul de l'impôt sur les personnes physiques avec un coefficient de 70% sur les personnes physiques (le 70% a été choisi parce qu'il correspond au plus à ce qui aurait été nécessaire pour l'équilibre de fonctionnement (voir Tableau CoefficientMoyen, lignes 109, 87, 65, 43 et 21 ).
On peut faire une autre hypothèse en changeant le 70% dans la cellule de droite.</t>
  </si>
  <si>
    <t>coefficient d'effacement de la
dette nette = dette nette / marge d'autofinancement avec impôts avec 70% potentiel fiscal</t>
  </si>
  <si>
    <t>Calcul de la dette nette selon le Scom Neuchâtel</t>
  </si>
  <si>
    <t>Indicateurs comparatifs de gestion et des situations financières</t>
  </si>
  <si>
    <t>taux moyen d'intérêt des dettes</t>
  </si>
  <si>
    <t xml:space="preserve">dette brute externe
</t>
  </si>
  <si>
    <t>intérêts passifs ci-dessus comparés à la dette brute externe ci-dessous</t>
  </si>
  <si>
    <t>on calcule le poids des intérêts passif en faisant la proportion pour les deux ligne précédentes.
On peut refaire le calcul en modifiant le taux d'intérêt de référence dans la cellule de droite.</t>
  </si>
  <si>
    <r>
      <t>Les dette brutes proviennent du Tableau 2009, lignes 50 et 51
= rubriques 21 et 22 du bilan</t>
    </r>
    <r>
      <rPr>
        <sz val="8"/>
        <color indexed="10"/>
        <rFont val="Calibri"/>
        <family val="2"/>
      </rPr>
      <t xml:space="preserve">
</t>
    </r>
  </si>
  <si>
    <r>
      <t>Provient du Tableau 8, "</t>
    </r>
    <r>
      <rPr>
        <sz val="8"/>
        <color indexed="62"/>
        <rFont val="Calibri"/>
        <family val="2"/>
      </rPr>
      <t>solde à couvrir pour équilibrer le compte de fonctionnement</t>
    </r>
    <r>
      <rPr>
        <sz val="8"/>
        <rFont val="Calibri"/>
        <family val="2"/>
      </rPr>
      <t>".</t>
    </r>
  </si>
  <si>
    <t xml:space="preserve">Comme le "solde à couvrir" correspond au montant à couvrir en jouant sur la variable fiscale de gestion (le coefficient d'impôt sur les personnes physiques), on calcule le résultat net, appelé "marge d'autofinancement" en appliquant au solde le rendement fiscal à 70%. </t>
  </si>
  <si>
    <t>Nombre d'années nécessaires à consacrer TOUTE la marge d'autofinancement calculée au remboursement de la dette.</t>
  </si>
  <si>
    <t>poids des intérêts passifs avec variation du taux d'intérêt</t>
  </si>
  <si>
    <t>Variation du résultat si le taux d'intérêt change.</t>
  </si>
  <si>
    <t xml:space="preserve">coefficient d'effacement </t>
  </si>
  <si>
    <t>Feuille DA - Indicateurs Globaux</t>
  </si>
  <si>
    <t>contrôle
de
Tableau 15</t>
  </si>
  <si>
    <r>
      <t xml:space="preserve">dette nette = dette brute moins capitaux mobiliers
</t>
    </r>
    <r>
      <rPr>
        <sz val="8"/>
        <color indexed="10"/>
        <rFont val="Calibri"/>
        <family val="2"/>
      </rPr>
      <t>si rouge = capitaux mobiliers nets</t>
    </r>
  </si>
  <si>
    <t xml:space="preserve"> Indicateurs comparatifs de gestion et des situations financières par commune indivieu individuelle</t>
  </si>
  <si>
    <t>Feuille DA - Comparaisons des situations financières</t>
  </si>
  <si>
    <t>Tableau 16    Indicateurs comparatifs de gestion et des situations financières par commune  individuelle, 2009</t>
  </si>
  <si>
    <t>Tableau 17    Indicateurs comparatifs de gestion et des situations financières par commune  individuelle, 2008</t>
  </si>
  <si>
    <t xml:space="preserve">Tableau 12
</t>
  </si>
  <si>
    <t>2005-2009</t>
  </si>
  <si>
    <t>2008-2009</t>
  </si>
  <si>
    <t xml:space="preserve">Tableau 14  </t>
  </si>
  <si>
    <t>Tableau 16</t>
  </si>
  <si>
    <t>reçoivent</t>
  </si>
  <si>
    <t>contribuent</t>
  </si>
  <si>
    <t>STATISTIQUES COMMUNALES</t>
  </si>
  <si>
    <t>1.IMPOTS</t>
  </si>
  <si>
    <t>Année</t>
  </si>
  <si>
    <t>2.BILAN</t>
  </si>
  <si>
    <t>ACTIF</t>
  </si>
  <si>
    <t xml:space="preserve">   PATRIMOINE FINANCIER</t>
  </si>
  <si>
    <t>10 DISPONIBILITES</t>
  </si>
  <si>
    <t>11 AVOIRS</t>
  </si>
  <si>
    <t>12 PLACEMENTS</t>
  </si>
  <si>
    <t>13 ACTIFS TRANSITOIRES</t>
  </si>
  <si>
    <t xml:space="preserve">   PATRIMOINE ADMINISTRATIF</t>
  </si>
  <si>
    <t>14 INVESTISSEMENTS</t>
  </si>
  <si>
    <t>15 PRETS ET PARTICIPATIONS PERMANENTES</t>
  </si>
  <si>
    <t>16 SUBVENTIONS D'INVESTISSEMENTS</t>
  </si>
  <si>
    <t>17 AUTRES DEPENSES A AMORTIR</t>
  </si>
  <si>
    <t xml:space="preserve">   FINANCEMENTS SPECIAUX</t>
  </si>
  <si>
    <t>18 AVANCES AUX FINANCEMENTS SPECIAUX</t>
  </si>
  <si>
    <t xml:space="preserve">   DECOUVERT</t>
  </si>
  <si>
    <t>19 DECOUVERT</t>
  </si>
  <si>
    <t>TOTAL ACTIF</t>
  </si>
  <si>
    <t>PASSIF</t>
  </si>
  <si>
    <t xml:space="preserve">   ENGAGEMENTS</t>
  </si>
  <si>
    <t>20 ENGAGEMENTS COURANTS</t>
  </si>
  <si>
    <t>21 DETTES A COURT TERME</t>
  </si>
  <si>
    <t>22 DETTES A MOYEN ET LONG TERME</t>
  </si>
  <si>
    <t>24 PROVISIONS</t>
  </si>
  <si>
    <t>25 PASSIFS TRANSITOIRES</t>
  </si>
  <si>
    <t xml:space="preserve">    FORTUNE</t>
  </si>
  <si>
    <t>290 FORTUNE NETTE</t>
  </si>
  <si>
    <t>TOTAL PASSIF</t>
  </si>
  <si>
    <t>3.COMPTE DE FONCTIONNEMENT</t>
  </si>
  <si>
    <t>3.A  RECAPITULATION FONCTIONNELLE</t>
  </si>
  <si>
    <t>CHARGES</t>
  </si>
  <si>
    <t xml:space="preserve"> 0 ADMINISTRATION</t>
  </si>
  <si>
    <t xml:space="preserve"> 1 SECURITE PUBLIQUE</t>
  </si>
  <si>
    <t xml:space="preserve"> 2 ENSEIGNEMENT ET FORMATION</t>
  </si>
  <si>
    <t xml:space="preserve"> 3 CULTURE, LOISIRS, SPORTS</t>
  </si>
  <si>
    <t xml:space="preserve"> 4 SANTE</t>
  </si>
  <si>
    <t xml:space="preserve"> 5 PREVOYANCE SOCIALE</t>
  </si>
  <si>
    <t xml:space="preserve"> 6 TRAFIC</t>
  </si>
  <si>
    <t xml:space="preserve"> 7 PROTECTION ET AMENAGEMENT DE L'ENVIRONNEMENT</t>
  </si>
  <si>
    <t xml:space="preserve"> 8 ECONOMIE PUBLIQUE</t>
  </si>
  <si>
    <t xml:space="preserve"> 9 FINANCES ET IMPOTS</t>
  </si>
  <si>
    <t>TOTAL CHARGES</t>
  </si>
  <si>
    <t>3.COMPTE DE FONCTIONNEMENT (SUITE)</t>
  </si>
  <si>
    <t>REVENUS</t>
  </si>
  <si>
    <t xml:space="preserve"> </t>
  </si>
  <si>
    <t>TOTAL REVENUS</t>
  </si>
  <si>
    <t>RESULTATS NETS</t>
  </si>
  <si>
    <t>3.B RECAPITULATION PAR NATURE</t>
  </si>
  <si>
    <t>30 CHARGES DE PERSONNEL</t>
  </si>
  <si>
    <t>31 BIENS, SERVICES ET MARCHANDISES</t>
  </si>
  <si>
    <t>32 INTERETS PASSIFS</t>
  </si>
  <si>
    <t>33 TOTAL AMORTISSEMENTS</t>
  </si>
  <si>
    <t>34 PARTS ET CONTRIBUTIONS SANS AFFECTATION</t>
  </si>
  <si>
    <t>35 DEDOMMAGEMENTS A DES COLLECTIVITES PUBLIQUES</t>
  </si>
  <si>
    <t>36 SUBVENTIONS ACCORDEES</t>
  </si>
  <si>
    <t>37 SUBVENTIONS REDISTRIBUEES</t>
  </si>
  <si>
    <t>38 ATTRIBUTIONS AUX FINANCEMENTS SPECIAUX</t>
  </si>
  <si>
    <t>39 IMPUTATIONS INTERNES</t>
  </si>
  <si>
    <t>40 IMPOTS</t>
  </si>
  <si>
    <t>41 PATENTES, CONCESSIONS</t>
  </si>
  <si>
    <t>42 REVENUS DES BIENS</t>
  </si>
  <si>
    <t>43 CONTRIBUTIONS</t>
  </si>
  <si>
    <t>45 DEDOMMAGEMENTS DE COLLECTIVITES PUBLIQUES</t>
  </si>
  <si>
    <t>46 SUBVENTIONS ACQUISES</t>
  </si>
  <si>
    <t>47 SUBVENTIONS A REDISTRIBUER</t>
  </si>
  <si>
    <t>48 PRELEVEMENTS SUR LES FINANCEMENTS SPECIAUX</t>
  </si>
  <si>
    <t>49 IMPUTATIONS INTERNES</t>
  </si>
  <si>
    <t>4.AMORTISSEMENTS</t>
  </si>
  <si>
    <t xml:space="preserve">                             </t>
  </si>
  <si>
    <t xml:space="preserve">0 ADMINISTRATION                                        </t>
  </si>
  <si>
    <t>Légaux</t>
  </si>
  <si>
    <t>Supplémentaires</t>
  </si>
  <si>
    <t xml:space="preserve">1 SECURITE PUBLIQUE                                       </t>
  </si>
  <si>
    <t xml:space="preserve">2 ENSEIGNEMENT ET FORMATION           </t>
  </si>
  <si>
    <t xml:space="preserve">3 CULTURE, LOISIRS, SPORTS                       </t>
  </si>
  <si>
    <t xml:space="preserve">4 SANTE                                                                      </t>
  </si>
  <si>
    <t xml:space="preserve">5 PREVOYANCE SOCIALE                               </t>
  </si>
  <si>
    <t xml:space="preserve">6 TRAFIC                                                                    </t>
  </si>
  <si>
    <t xml:space="preserve">7 PROT.ET AMENAG.DE L'ENVIR.                </t>
  </si>
  <si>
    <t xml:space="preserve">9 FINANCES ET IMPOTS                                    </t>
  </si>
  <si>
    <t xml:space="preserve">  DECOUVERT                                                          </t>
  </si>
  <si>
    <t>Légal</t>
  </si>
  <si>
    <t>TOTAL DES AMORTISSEMENTS SUPPLEMENTAIRES</t>
  </si>
  <si>
    <t>TOTAL DES AMORTISSEMENTS</t>
  </si>
  <si>
    <t xml:space="preserve">DONT AMORTISSEMENTS DU PATRIMOINE FINANCIER </t>
  </si>
  <si>
    <t>(à déduire pour le calcul du chiffre 6)</t>
  </si>
  <si>
    <t>AMORTISSEMENTS DU PATRIMOINE ADMINISTRATIF</t>
  </si>
  <si>
    <t>REPRISE DU RESULTAT</t>
  </si>
  <si>
    <t>DEFICIT NET (-) / BONI NET</t>
  </si>
  <si>
    <t>AMORTISSEMENTS SUPPLEMENTAIRES</t>
  </si>
  <si>
    <t>5.COMPTE DES INVESTISSEMENTS</t>
  </si>
  <si>
    <t>5.A  RECAPITULATION FONCTIONNELLE</t>
  </si>
  <si>
    <t>0 ADMINISTRATION</t>
  </si>
  <si>
    <t>1 SECURITE PUBLIQUE</t>
  </si>
  <si>
    <t>2 ENSEIGNEMENT ET FORMATION</t>
  </si>
  <si>
    <t>3 CULTURE, LOISIRS, SPORTS</t>
  </si>
  <si>
    <t>4 SANTE</t>
  </si>
  <si>
    <t>5 PREVOYANCE SOCIALE</t>
  </si>
  <si>
    <t>6 TRAFIC</t>
  </si>
  <si>
    <t>7 PROTECTION ET AMENAGEMENT DE L'ENVIRONNEMENT</t>
  </si>
  <si>
    <t>8 ECONOMIE PUBLIQUE</t>
  </si>
  <si>
    <t>9 FINANCES ET IMPOTS</t>
  </si>
  <si>
    <t>5.B  RECAPITULATION PAR NATURE</t>
  </si>
  <si>
    <t>DEPENSES</t>
  </si>
  <si>
    <t>50 INVESTISSEMENTS PROPRES</t>
  </si>
  <si>
    <t>52 PRETS ET PARTICIPATIONS PERMANENTES</t>
  </si>
  <si>
    <t>56 SUBVENTIONS ACCORDEES</t>
  </si>
  <si>
    <t>57 SUBVENTIONS REDISTRIBUEES</t>
  </si>
  <si>
    <t>58 AUTRES DEPENSES A PORTER A L'ACTIF</t>
  </si>
  <si>
    <t>59 REPORT AU BILAN</t>
  </si>
  <si>
    <t>TOTAL DEPENSES</t>
  </si>
  <si>
    <t>RECETTES</t>
  </si>
  <si>
    <t>60 TRANSFERTS AU PATRIMOINE FINANCIER</t>
  </si>
  <si>
    <t>61 CONTRIBUTIONS DE TIERS</t>
  </si>
  <si>
    <t>63 FACTURATION A DES TIERS</t>
  </si>
  <si>
    <t xml:space="preserve">64 REMBOURSEMENT DE SUBVENTIONS ACCORDEES </t>
  </si>
  <si>
    <t>66 SUBVENTIONS ACQUISES</t>
  </si>
  <si>
    <t>67 SUBVENTIONS A REDISTRIBUER</t>
  </si>
  <si>
    <t>68 REPRISE DES AMORTISSEMENTS</t>
  </si>
  <si>
    <t>69 REPORT AU BILAN</t>
  </si>
  <si>
    <t>TOTAL RECETTES</t>
  </si>
  <si>
    <t>6. CLOTURE DU COMPTE ADMINISTRATIF</t>
  </si>
  <si>
    <t>CPTE DE FONCTIONNEMENT (EXCED. CHARGES -/REVENUS +)</t>
  </si>
  <si>
    <t>INVESTISSEMENTS NETS (AUGMENTATION -/ DIMINUTION +)</t>
  </si>
  <si>
    <t>FINANCEMENT (INSUFFISANCE -/ EXCEDENT +)</t>
  </si>
  <si>
    <t>7.  DEFINITION 3ème INDICATEUR</t>
  </si>
  <si>
    <t>42 ./. REVENUS DES BIENS</t>
  </si>
  <si>
    <t>INTERETS NETS</t>
  </si>
  <si>
    <t>AUTRES RESERVES</t>
  </si>
  <si>
    <t>TOTAL TAXES</t>
  </si>
  <si>
    <t>B280</t>
  </si>
  <si>
    <t>INTERETS PASSIFS</t>
  </si>
  <si>
    <t>DETTE TOTALE</t>
  </si>
  <si>
    <t>9. DOMAINES AUTOFINANCES (TAXES CAUSALES)</t>
  </si>
  <si>
    <t>B180.71</t>
  </si>
  <si>
    <t>GAZ</t>
  </si>
  <si>
    <t>B180.32</t>
  </si>
  <si>
    <t>B180.34</t>
  </si>
  <si>
    <t>B180.70</t>
  </si>
  <si>
    <t>B180.72</t>
  </si>
  <si>
    <t>B280.32</t>
  </si>
  <si>
    <t>B280.34</t>
  </si>
  <si>
    <t>B280.70</t>
  </si>
  <si>
    <t>B280.71</t>
  </si>
  <si>
    <t>B280.72</t>
  </si>
  <si>
    <t>B 28.280</t>
  </si>
  <si>
    <t>CONTRIBUTIONS RECUES DE LA PEREQUATION</t>
  </si>
  <si>
    <t>CONTRIBUTIONS VERSEES A LA PEREQUATION</t>
  </si>
  <si>
    <t>FONDS FORESTIER DE RESERVE</t>
  </si>
  <si>
    <t>10. AUTRES RESERVES AFFECTEES</t>
  </si>
  <si>
    <t>Produit net</t>
  </si>
  <si>
    <t>TOTAL DES CHARGES</t>
  </si>
  <si>
    <t xml:space="preserve">9A. CHARGES </t>
  </si>
  <si>
    <t>TELERESEAU</t>
  </si>
  <si>
    <t>PORT</t>
  </si>
  <si>
    <t>APPROVISIONNEMENT EN EAU</t>
  </si>
  <si>
    <t xml:space="preserve">PROTECTION DES EAUX             </t>
  </si>
  <si>
    <t>RAMASSAGE  ET INCINERATÎON DES DECHETS URBAINS</t>
  </si>
  <si>
    <t>ENERGIE (ELECTRICITE)</t>
  </si>
  <si>
    <t>TOTAL EFS (RESERVES AFFECTEES)</t>
  </si>
  <si>
    <t>TOTAL AFS (AVANCES)</t>
  </si>
  <si>
    <t>TOTAL GENERAL DES RESERVES AFFECTEES</t>
  </si>
  <si>
    <t>PRODUIT DES IMPOTS COMMUNAUX SELON LCdir (PIC)</t>
  </si>
  <si>
    <t>8. CHARGE ET TAUX D'INTERET DE LA DETTE</t>
  </si>
  <si>
    <t>TOTAL CHARGE DE LA DETTE CONSOLIDEE</t>
  </si>
  <si>
    <t>CHARGE DE LA DETTE CONSOLIDEE</t>
  </si>
  <si>
    <t>TAUX D'INTERET DE LA DETTE TOTALE</t>
  </si>
  <si>
    <t>TAUX MOYEN D'INTERET DE LA DETTE TOTALE</t>
  </si>
  <si>
    <t>9C. AVANCES ENVERS FINANCEMENTS SPECIAUX (AFS)</t>
  </si>
  <si>
    <t>9B. BENEFICES SI VERSES AU COMPTE DE FONCTIONNEMENT</t>
  </si>
  <si>
    <t>TOTAL BENEFICES SI</t>
  </si>
  <si>
    <t>9D. ENGAGEMENTS ENVERS FINANCEMENTS SPECIAUX (EFS)</t>
  </si>
  <si>
    <t xml:space="preserve">./. MOINS VALUES                                           </t>
  </si>
  <si>
    <t>RESERVE DE PROTECTION CIVILE</t>
  </si>
  <si>
    <t xml:space="preserve">CHARGES DE PROTECTION CIVILE </t>
  </si>
  <si>
    <t xml:space="preserve">EPURATION                </t>
  </si>
  <si>
    <t>DECHETS</t>
  </si>
  <si>
    <t>CHIENS</t>
  </si>
  <si>
    <t>B180.86</t>
  </si>
  <si>
    <t>B180.87</t>
  </si>
  <si>
    <t>B280.86</t>
  </si>
  <si>
    <t>B280.87</t>
  </si>
  <si>
    <t>AUTRES AVANCES</t>
  </si>
  <si>
    <r>
      <t xml:space="preserve"> + CHARGES BATIMENTS PF                        </t>
    </r>
    <r>
      <rPr>
        <b/>
        <sz val="7"/>
        <color indexed="12"/>
        <rFont val="Arial"/>
        <family val="2"/>
      </rPr>
      <t xml:space="preserve">    </t>
    </r>
  </si>
  <si>
    <r>
      <t xml:space="preserve"> + GAINS COMPTABLES                             </t>
    </r>
    <r>
      <rPr>
        <b/>
        <sz val="7"/>
        <color indexed="12"/>
        <rFont val="Arial"/>
        <family val="2"/>
      </rPr>
      <t xml:space="preserve">   </t>
    </r>
  </si>
  <si>
    <r>
      <t xml:space="preserve">REMBOURSEMENTS                                        </t>
    </r>
    <r>
      <rPr>
        <sz val="7"/>
        <color indexed="12"/>
        <rFont val="Arial"/>
        <family val="2"/>
      </rPr>
      <t xml:space="preserve">   </t>
    </r>
  </si>
  <si>
    <r>
      <t xml:space="preserve">POMPIERS                                 </t>
    </r>
    <r>
      <rPr>
        <b/>
        <sz val="7"/>
        <color indexed="12"/>
        <rFont val="Arial"/>
        <family val="2"/>
      </rPr>
      <t xml:space="preserve">   </t>
    </r>
  </si>
  <si>
    <r>
      <t xml:space="preserve">DEBALLAGE                                    </t>
    </r>
    <r>
      <rPr>
        <sz val="7"/>
        <color indexed="12"/>
        <rFont val="Arial"/>
        <family val="2"/>
      </rPr>
      <t xml:space="preserve">  </t>
    </r>
  </si>
  <si>
    <t xml:space="preserve">8 ECONOMIE PUBLIQUE                                     </t>
  </si>
  <si>
    <t>TOTAL DES AMORTISSEMENTS LEGAUX</t>
  </si>
  <si>
    <r>
      <t xml:space="preserve">SPECTACLES                    </t>
    </r>
    <r>
      <rPr>
        <b/>
        <sz val="7"/>
        <color indexed="12"/>
        <rFont val="Arial"/>
        <family val="2"/>
      </rPr>
      <t xml:space="preserve"> </t>
    </r>
  </si>
  <si>
    <t>INDICE DE CHARGE FISCALE</t>
  </si>
  <si>
    <t>PERSONNES PHYSIQUES CANTON</t>
  </si>
  <si>
    <t>PERSONNES PHYSIQUES COMMUNE</t>
  </si>
  <si>
    <t>TAUX DE L'INDICE</t>
  </si>
  <si>
    <t>PEREQUATION VERTICALE</t>
  </si>
  <si>
    <t>62 REMBOURSEMENTS DE PRETS ET PARTICIP. PERM.</t>
  </si>
  <si>
    <t>23 ENGAGEMENTS ENVERS DES ENTITES PART.</t>
  </si>
  <si>
    <t>28 ENGAGEMENTS ENVERS FINANC.SPECIAUX/RESERVES</t>
  </si>
  <si>
    <t>44 PARTS A DES RECETTES CONTRIB. SANS AFFECTATION</t>
  </si>
  <si>
    <t xml:space="preserve">dont frontaliers (à déduire pour calcul PIC)                     </t>
  </si>
  <si>
    <t>dont impôts à la source (à déduire pour calcul PIC)</t>
  </si>
  <si>
    <t>COEFFICIENT FISCAL</t>
  </si>
  <si>
    <r>
      <t xml:space="preserve">PERSONNES MORALES  </t>
    </r>
    <r>
      <rPr>
        <sz val="9"/>
        <rFont val="Arial"/>
        <family val="2"/>
      </rPr>
      <t xml:space="preserve">   </t>
    </r>
  </si>
  <si>
    <r>
      <t xml:space="preserve">IMPOTS  FONCIERS  </t>
    </r>
    <r>
      <rPr>
        <sz val="8"/>
        <rFont val="Arial"/>
        <family val="2"/>
      </rPr>
      <t xml:space="preserve">                              </t>
    </r>
  </si>
  <si>
    <r>
      <t xml:space="preserve">TAXES FONCIERES   </t>
    </r>
    <r>
      <rPr>
        <sz val="8"/>
        <rFont val="Arial"/>
        <family val="2"/>
      </rPr>
      <t xml:space="preserve">                              </t>
    </r>
  </si>
  <si>
    <r>
      <t>PERSONNES PHYSIQUES</t>
    </r>
    <r>
      <rPr>
        <sz val="8"/>
        <rFont val="Arial"/>
        <family val="2"/>
      </rPr>
      <t xml:space="preserve">  </t>
    </r>
  </si>
  <si>
    <t>0.POPULATION</t>
  </si>
  <si>
    <t>page 1</t>
  </si>
  <si>
    <t>INVESTISSEMENTS NETS</t>
  </si>
  <si>
    <t>page 2</t>
  </si>
  <si>
    <t>.</t>
  </si>
  <si>
    <t>page 4</t>
  </si>
  <si>
    <t>page 3</t>
  </si>
  <si>
    <t>14. PEREQUATION FINANCIERE</t>
  </si>
  <si>
    <t>13. TAXES</t>
  </si>
  <si>
    <t>12. AUTRES CHARGES</t>
  </si>
  <si>
    <t>RAMASSAGE DES DECHETS URBAINS</t>
  </si>
  <si>
    <t>PARTICIPATION A INCINERATION (SAIOD)</t>
  </si>
  <si>
    <t>TOTAL DES CHARCHES</t>
  </si>
  <si>
    <t>TAXE DECHETS</t>
  </si>
  <si>
    <t>TOTAL DES REVENUS</t>
  </si>
  <si>
    <t>ENTRETIEN DES CANAUX-EGOUTS</t>
  </si>
  <si>
    <t>TAXE D'EPURATION</t>
  </si>
  <si>
    <t>TARIF VENTE DE L'EAU</t>
  </si>
  <si>
    <t>TAXE DE BASE (COMPTEUR)</t>
  </si>
  <si>
    <t>11. PROTECTION ENVIRONNEMENT</t>
  </si>
  <si>
    <r>
      <t>DEFICIT REEL (-)</t>
    </r>
    <r>
      <rPr>
        <b/>
        <sz val="8"/>
        <color indexed="12"/>
        <rFont val="Arial"/>
        <family val="2"/>
      </rPr>
      <t xml:space="preserve">  /  BONI REEL</t>
    </r>
  </si>
  <si>
    <r>
      <t>AUGMENTATION (-)</t>
    </r>
    <r>
      <rPr>
        <b/>
        <sz val="8"/>
        <rFont val="Arial"/>
        <family val="2"/>
      </rPr>
      <t xml:space="preserve"> / DIMINUTION (+)</t>
    </r>
  </si>
  <si>
    <r>
      <t>FORTUNE NETTE AUGMENTATION (+)</t>
    </r>
    <r>
      <rPr>
        <b/>
        <sz val="8"/>
        <color indexed="10"/>
        <rFont val="Arial"/>
        <family val="2"/>
      </rPr>
      <t xml:space="preserve">                                /  DIMINUTION (-)</t>
    </r>
  </si>
  <si>
    <r>
      <t>EXCEDENT DE CHARGES (-)</t>
    </r>
    <r>
      <rPr>
        <b/>
        <sz val="8"/>
        <rFont val="Arial"/>
        <family val="2"/>
      </rPr>
      <t xml:space="preserve"> / REVENUS</t>
    </r>
  </si>
  <si>
    <r>
      <t xml:space="preserve">EXCEDENT DE CHARGES(-) </t>
    </r>
    <r>
      <rPr>
        <b/>
        <sz val="8"/>
        <rFont val="Arial"/>
        <family val="2"/>
      </rPr>
      <t>/ REVENUS</t>
    </r>
  </si>
  <si>
    <t>710 EPURATION DES EAUX</t>
  </si>
  <si>
    <t>711 EVACUATION EAUX CLAIRES</t>
  </si>
  <si>
    <t>720 TRAITEMENT DES DECHETS</t>
  </si>
  <si>
    <t>721 AUTRES DECHETS</t>
  </si>
  <si>
    <t>700 APPROVISIONNEMENT EN EAU</t>
  </si>
  <si>
    <t>(nouveau 2007)</t>
  </si>
  <si>
    <t>si déjà compris dans épuration</t>
  </si>
  <si>
    <t>OK</t>
  </si>
  <si>
    <t xml:space="preserve">OK </t>
  </si>
  <si>
    <t>710.314.00</t>
  </si>
  <si>
    <t>720.318.01</t>
  </si>
  <si>
    <t>720.318.02</t>
  </si>
  <si>
    <t>160</t>
  </si>
  <si>
    <t>921.462.00</t>
  </si>
  <si>
    <t>922.361.00</t>
  </si>
  <si>
    <t>921.462.01</t>
  </si>
  <si>
    <t>710.434</t>
  </si>
  <si>
    <t>720.434</t>
  </si>
  <si>
    <t>900.406</t>
  </si>
  <si>
    <t>900.430</t>
  </si>
  <si>
    <t>943.427</t>
  </si>
  <si>
    <t>Cernier</t>
  </si>
  <si>
    <t>06.11 / 06.12</t>
  </si>
  <si>
    <t>02.11.424.01</t>
  </si>
  <si>
    <t>06.11.33 / 12.33</t>
  </si>
  <si>
    <t xml:space="preserve">02.11.322 </t>
  </si>
  <si>
    <t>Tableau endett</t>
  </si>
  <si>
    <t>05.31.314.53</t>
  </si>
  <si>
    <t>05.64.314.06</t>
  </si>
  <si>
    <t>08.21</t>
  </si>
  <si>
    <t>05.31.434.56</t>
  </si>
  <si>
    <t>05.64.434.58</t>
  </si>
  <si>
    <t>07.31.406.01</t>
  </si>
  <si>
    <t>Pol07.31/AffCul10.01/sport13.71</t>
  </si>
  <si>
    <t>08.03.430</t>
  </si>
  <si>
    <t>07.31.427.71</t>
  </si>
  <si>
    <t>02.41.36</t>
  </si>
  <si>
    <t>Chézard-Saint-Martin</t>
  </si>
  <si>
    <t>Dombresson</t>
  </si>
  <si>
    <t>Villiers</t>
  </si>
  <si>
    <t>Le Pâquier</t>
  </si>
  <si>
    <t>Savagnier</t>
  </si>
  <si>
    <t>Fenin-Vilars-Saules</t>
  </si>
  <si>
    <t>Fontaines</t>
  </si>
  <si>
    <t>Engollon</t>
  </si>
  <si>
    <t>Fontainemelon</t>
  </si>
  <si>
    <t>Les Hauts-Geneveys</t>
  </si>
  <si>
    <t>Boudevilliers</t>
  </si>
  <si>
    <t>Valangin</t>
  </si>
  <si>
    <t>Coffrane</t>
  </si>
  <si>
    <t>Les Geneveys sur Coffrane</t>
  </si>
  <si>
    <t>Montmollin</t>
  </si>
  <si>
    <t>Commune de Val-de-Ruz</t>
  </si>
  <si>
    <t>Coefficient 2009</t>
  </si>
  <si>
    <t xml:space="preserve">Impôt 2009 </t>
  </si>
  <si>
    <t>selon Tableaux de bord      au 08.01.2010</t>
  </si>
  <si>
    <t>Total</t>
  </si>
  <si>
    <t>Coefficient 2008</t>
  </si>
  <si>
    <t>Projection à 100 coefficient 2009</t>
  </si>
  <si>
    <t>Point d'impôt</t>
  </si>
  <si>
    <t>Coefficient relatif (CIR)</t>
  </si>
  <si>
    <t>Moyenne Habitant</t>
  </si>
  <si>
    <t>Point d'impôt relatif</t>
  </si>
  <si>
    <t>Les Geneveys/Coffrane</t>
  </si>
  <si>
    <t>Ensemble des communes</t>
  </si>
  <si>
    <t>selon Tableaux de bord      au 09.01.2009</t>
  </si>
  <si>
    <t>Coefficient 2007</t>
  </si>
  <si>
    <t>Projection à 100 coefficient 2008</t>
  </si>
  <si>
    <t xml:space="preserve">Impôt 2008 </t>
  </si>
  <si>
    <t>selon Tableaux de bord      au 08.01.2008</t>
  </si>
  <si>
    <t>Coefficient 2006</t>
  </si>
  <si>
    <t>Projection à 100 coefficient 2007</t>
  </si>
  <si>
    <t>Impôt 2007</t>
  </si>
  <si>
    <t>selon Tableaux de bord      au 05.01.2007</t>
  </si>
  <si>
    <t>Coefficient 2005</t>
  </si>
  <si>
    <t>Projection à 100 coefficient 2006</t>
  </si>
  <si>
    <t>Impôt 2006</t>
  </si>
  <si>
    <t>selon dernier TBOR 06.01.2006</t>
  </si>
  <si>
    <t>Impôt 2005</t>
  </si>
  <si>
    <t>Popula-tion 2009</t>
  </si>
  <si>
    <t>Popula-tion 2008</t>
  </si>
  <si>
    <t>Popula-tion 2007</t>
  </si>
  <si>
    <t>Popula-tion 2006</t>
  </si>
  <si>
    <t>Popula-tion 2005</t>
  </si>
  <si>
    <t>Coef relatif (CIR)</t>
  </si>
  <si>
    <t>administration</t>
  </si>
  <si>
    <t>personnel</t>
  </si>
  <si>
    <t>justice, police, sécurité publique</t>
  </si>
  <si>
    <t>biens, services, marchandises</t>
  </si>
  <si>
    <t>enseignement et formation</t>
  </si>
  <si>
    <t>intérêts passifs</t>
  </si>
  <si>
    <t>culture, sports, loisirs</t>
  </si>
  <si>
    <t>amortissements</t>
  </si>
  <si>
    <t>santé</t>
  </si>
  <si>
    <t>contributions sans affectation</t>
  </si>
  <si>
    <t>affaires sociales</t>
  </si>
  <si>
    <t>dédommagements</t>
  </si>
  <si>
    <t>transports, routes et communication</t>
  </si>
  <si>
    <t>subventions accordées</t>
  </si>
  <si>
    <t>environnement</t>
  </si>
  <si>
    <t>subventions redistribuées</t>
  </si>
  <si>
    <t>économie</t>
  </si>
  <si>
    <t xml:space="preserve">attributions aux réserves </t>
  </si>
  <si>
    <t>finances et impôt</t>
  </si>
  <si>
    <t>imputations internes</t>
  </si>
  <si>
    <t>total</t>
  </si>
  <si>
    <t>Chézard-St-Martin</t>
  </si>
  <si>
    <t>Les Geneveys-sur-Coffrane</t>
  </si>
  <si>
    <t xml:space="preserve"> Valangin</t>
  </si>
  <si>
    <t>contrôle</t>
  </si>
  <si>
    <t>Boude-villiers</t>
  </si>
  <si>
    <t>Dombres-son</t>
  </si>
  <si>
    <t>Mont-mollin</t>
  </si>
  <si>
    <t>pour  contrôle</t>
  </si>
  <si>
    <t>impôts</t>
  </si>
  <si>
    <t>patentes et concessions</t>
  </si>
  <si>
    <t>revenus des biens</t>
  </si>
  <si>
    <t>contributions</t>
  </si>
  <si>
    <t>parts à des recettes sans affectation</t>
  </si>
  <si>
    <t>dédimmagements</t>
  </si>
  <si>
    <t>subventions acquises</t>
  </si>
  <si>
    <t>subventions à redistribuer</t>
  </si>
  <si>
    <t>prélèvement sur les réserves et financements spéciaux</t>
  </si>
  <si>
    <t>Total impôts</t>
  </si>
  <si>
    <t>N40</t>
  </si>
  <si>
    <t>Total revenus par nature</t>
  </si>
  <si>
    <t xml:space="preserve">dont frontaliers (à déduire pour calcul PIC)              </t>
  </si>
  <si>
    <t xml:space="preserve">PRODUIT iMPOTS COMMUNAUX SELON LCdir </t>
  </si>
  <si>
    <t>différence impôts</t>
  </si>
  <si>
    <t>Charges de fonctionnement</t>
  </si>
  <si>
    <t>+</t>
  </si>
  <si>
    <t>-</t>
  </si>
  <si>
    <t>dépenses de fonctionnement</t>
  </si>
  <si>
    <t>Produits de fonctionnement</t>
  </si>
  <si>
    <t>Potentiel fiscal par 1 point de coefficient</t>
  </si>
  <si>
    <t>Eau potable</t>
  </si>
  <si>
    <t>dépense (sans 37,38,39)</t>
  </si>
  <si>
    <t>recettes (sans 47,48,49)</t>
  </si>
  <si>
    <t>Evacuation et épuration des eaux</t>
  </si>
  <si>
    <t>Enlèvement des ordures</t>
  </si>
  <si>
    <t>Taux moyen des 3 tâches</t>
  </si>
  <si>
    <t>Impôt personnes physiques</t>
  </si>
  <si>
    <t>Population Val-de-Ruz</t>
  </si>
  <si>
    <t>Effacement de la dette nette</t>
  </si>
  <si>
    <t>Valagin</t>
  </si>
  <si>
    <t>Les Geneveys S/coffrane</t>
  </si>
  <si>
    <t>DETTES A COURT TERME</t>
  </si>
  <si>
    <t>Total Dette</t>
  </si>
  <si>
    <t>./. Immeubles B123</t>
  </si>
  <si>
    <t>Immeubles Bilan 123</t>
  </si>
  <si>
    <t>DETTES A MOYEN ET LONG TERME</t>
  </si>
  <si>
    <t>Point impôt relatif</t>
  </si>
  <si>
    <t>N40 vient de la feuille "2009"</t>
  </si>
  <si>
    <t>Différence 40 - N40, pour contrôle</t>
  </si>
  <si>
    <r>
      <t>PERSONNES PHYSIQUES</t>
    </r>
    <r>
      <rPr>
        <sz val="8"/>
        <rFont val="Calibri"/>
        <family val="2"/>
      </rPr>
      <t xml:space="preserve">  </t>
    </r>
  </si>
  <si>
    <r>
      <t xml:space="preserve">PERSONNES MORALES  </t>
    </r>
    <r>
      <rPr>
        <sz val="8"/>
        <rFont val="Calibri"/>
        <family val="2"/>
      </rPr>
      <t xml:space="preserve">   </t>
    </r>
  </si>
  <si>
    <r>
      <t xml:space="preserve">IMPOTS  FONCIERS  </t>
    </r>
    <r>
      <rPr>
        <sz val="8"/>
        <rFont val="Calibri"/>
        <family val="2"/>
      </rPr>
      <t xml:space="preserve">                              </t>
    </r>
  </si>
  <si>
    <t>autres impôts</t>
  </si>
  <si>
    <t>virement aux réserves</t>
  </si>
  <si>
    <t>prélèvement des réserves</t>
  </si>
  <si>
    <t>Impôts personnes morales</t>
  </si>
  <si>
    <t>Tableau 8   Résultat des comptes de fonctionnement épurés</t>
  </si>
  <si>
    <t>Note: le coefficient de l'impôt sur les personnes morales est fixé par l'Etat; il est de 100%. Ce n'est donc PAS une variable de gestion communale.</t>
  </si>
  <si>
    <t xml:space="preserve">recettes de fonctionnement 
sans les impôts sur les
personnes physiques </t>
  </si>
  <si>
    <t>Rendement cantonal à 100% de l'impôt sur les personnes physiques</t>
  </si>
  <si>
    <t>Coefficient fiscal nécessaire pour équilibrer le compte de fonctionnement</t>
  </si>
  <si>
    <t>Cela correspond au solde à couvrir (ligne 16 ci-dessus) divisé par le potentiel fiscal pour 1 point d'impôt</t>
  </si>
  <si>
    <t>Tableau 9   Calcul relatif au potentiel fiscal de la commune</t>
  </si>
  <si>
    <t>coefficient fiscal nécessaire
pour équilibrer le compte de
fonctionnement = ligne 24</t>
  </si>
  <si>
    <t>Tableau "2009" ligne 9</t>
  </si>
  <si>
    <t>différence ligne</t>
  </si>
  <si>
    <t>On calcule ici le coefficient fiscal qui aurait été nécessaire pour équilibrer le compte de fonctionnement, pour le comparer au coefficient fiscal effectivement appliqué par la commune. 
Dans les lignes 33 à 35, on contrôle encore l'amortissement et l'endettement. L'amortissement légal devrait correspondre à l'amortissement économique = à la durée de vie des projets d'investissement financés par emprunt (25 ans pour une école = 4% d'amortissement). L'amortissement comptable doit se doubler du remboursement effectif de la dette, faute de quoi la gestion des investissements ne se fait pas durablement. Si le remboursement &gt; amortissement comptabilisé, cela ne pose pas de problème (on a une avance d'amortissement). Si le remboursement &lt; amortissement légal, on a un problème: en fait le compte prend en considération l'amortissement, mais les liquidités font défaut et ne permettent pas de rembourser la dette. La question ici est: quelles mesures prendre pour que le remboursement soit effectif. Une variable de gestion est, bien entendu, la variation du coefficient fiscal.</t>
  </si>
  <si>
    <r>
      <t xml:space="preserve">TAXES FONCIERES   </t>
    </r>
    <r>
      <rPr>
        <sz val="8"/>
        <rFont val="Calibri"/>
        <family val="2"/>
      </rPr>
      <t xml:space="preserve">                              </t>
    </r>
  </si>
  <si>
    <r>
      <t xml:space="preserve">EXCEDENT DE CHARGES(-) </t>
    </r>
    <r>
      <rPr>
        <b/>
        <sz val="8"/>
        <rFont val="Calibri"/>
        <family val="2"/>
      </rPr>
      <t>/ REVENUS</t>
    </r>
  </si>
  <si>
    <r>
      <t>EXCEDENT DE CHARGES (-)</t>
    </r>
    <r>
      <rPr>
        <b/>
        <sz val="8"/>
        <rFont val="Calibri"/>
        <family val="2"/>
      </rPr>
      <t xml:space="preserve"> / REVENUS</t>
    </r>
  </si>
  <si>
    <r>
      <t>DEFICIT REEL (-)</t>
    </r>
    <r>
      <rPr>
        <b/>
        <sz val="8"/>
        <color indexed="12"/>
        <rFont val="Calibri"/>
        <family val="2"/>
      </rPr>
      <t xml:space="preserve">  /  BONI REEL</t>
    </r>
  </si>
  <si>
    <r>
      <t>AUGMENTATION (-)</t>
    </r>
    <r>
      <rPr>
        <b/>
        <sz val="8"/>
        <rFont val="Calibri"/>
        <family val="2"/>
      </rPr>
      <t xml:space="preserve"> / DIMINUTION (+)</t>
    </r>
  </si>
  <si>
    <r>
      <t>FORTUNE NETTE AUGMENTATION (+)</t>
    </r>
    <r>
      <rPr>
        <b/>
        <sz val="8"/>
        <color indexed="10"/>
        <rFont val="Calibri"/>
        <family val="2"/>
      </rPr>
      <t xml:space="preserve">                                /  DIMINUTION (-)</t>
    </r>
  </si>
  <si>
    <r>
      <t xml:space="preserve"> + CHARGES BATIMENTS PF                        </t>
    </r>
    <r>
      <rPr>
        <b/>
        <sz val="8"/>
        <color indexed="12"/>
        <rFont val="Calibri"/>
        <family val="2"/>
      </rPr>
      <t xml:space="preserve">    </t>
    </r>
  </si>
  <si>
    <r>
      <t xml:space="preserve"> + GAINS COMPTABLES                             </t>
    </r>
    <r>
      <rPr>
        <b/>
        <sz val="8"/>
        <color indexed="12"/>
        <rFont val="Calibri"/>
        <family val="2"/>
      </rPr>
      <t xml:space="preserve">   </t>
    </r>
  </si>
  <si>
    <r>
      <t xml:space="preserve">REMBOURSEMENTS                                        </t>
    </r>
    <r>
      <rPr>
        <sz val="8"/>
        <color indexed="12"/>
        <rFont val="Calibri"/>
        <family val="2"/>
      </rPr>
      <t xml:space="preserve">   </t>
    </r>
  </si>
  <si>
    <r>
      <t xml:space="preserve">SPECTACLES                    </t>
    </r>
    <r>
      <rPr>
        <b/>
        <sz val="8"/>
        <color indexed="12"/>
        <rFont val="Calibri"/>
        <family val="2"/>
      </rPr>
      <t xml:space="preserve"> </t>
    </r>
  </si>
  <si>
    <r>
      <t xml:space="preserve">POMPIERS                                 </t>
    </r>
    <r>
      <rPr>
        <b/>
        <sz val="8"/>
        <color indexed="12"/>
        <rFont val="Calibri"/>
        <family val="2"/>
      </rPr>
      <t xml:space="preserve">   </t>
    </r>
  </si>
  <si>
    <r>
      <t xml:space="preserve">DEBALLAGE                                    </t>
    </r>
    <r>
      <rPr>
        <sz val="8"/>
        <color indexed="12"/>
        <rFont val="Calibri"/>
        <family val="2"/>
      </rPr>
      <t xml:space="preserve">  </t>
    </r>
  </si>
  <si>
    <t>Tableau 2009, ligne 11"personnes physiques" moins ligne 12 "frontaliers" et 13 "impôts à la source"</t>
  </si>
  <si>
    <t>Tableau 2009, ligne 15 "personnes morales"</t>
  </si>
  <si>
    <t>Tableau 2009, lignes 12 "frontaliers" et 13 "source" + ligne 17 "impôts fonciers"</t>
  </si>
  <si>
    <t>tous ces montants correspondent au Tableau 2009, sauf en ce qui concerne le 40 "impôts".</t>
  </si>
  <si>
    <t>Tableau 2009, ligne 129</t>
  </si>
  <si>
    <t>total ligne 45 + 48 + 49 -(46 et 47)</t>
  </si>
  <si>
    <t>taux de couverture = recettes/dépenses</t>
  </si>
  <si>
    <t>dépenses</t>
  </si>
  <si>
    <t>recettes</t>
  </si>
  <si>
    <t>besoin de couverture</t>
  </si>
  <si>
    <t>dépenses sans 37, 38 et 39</t>
  </si>
  <si>
    <t>recettes sans 47, 48 et 49</t>
  </si>
  <si>
    <t>coefficient communal nécessaire</t>
  </si>
  <si>
    <t xml:space="preserve">recettes sans les impôts pers. Physiques </t>
  </si>
  <si>
    <t>recettes sans les impôts pers. Physiques</t>
  </si>
  <si>
    <t>solde net</t>
  </si>
  <si>
    <t>recettes sans l'impôt sur les pers. Phys.</t>
  </si>
  <si>
    <t>pour contrôle</t>
  </si>
  <si>
    <t>à prendre en compte comme impôt variable de gestion</t>
  </si>
  <si>
    <t>solde pour contrôle, recette sans impôt</t>
  </si>
  <si>
    <t>Tableau 2009 lignes 143 et 146</t>
  </si>
  <si>
    <t>sans 47, 48 et 49
sans les impôts des personnes physiques 
(mais avec frontaliers et à la source)</t>
  </si>
  <si>
    <t>Tableau 2009, ligne  141</t>
  </si>
  <si>
    <t>Tableaux 37 à 52, ligne 144</t>
  </si>
  <si>
    <t>Tableaux 37 à 52, ligne 9</t>
  </si>
  <si>
    <t>Tableau 2009, ligne 117</t>
  </si>
  <si>
    <t xml:space="preserve">poids des intérêts passifs </t>
  </si>
  <si>
    <t>A.</t>
  </si>
  <si>
    <t>B.</t>
  </si>
  <si>
    <t>Poids fiscal de la dette nette</t>
  </si>
  <si>
    <t>C.</t>
  </si>
  <si>
    <t>D.</t>
  </si>
  <si>
    <t>dont amortissements supplémentaires</t>
  </si>
  <si>
    <t>Tableau 1   Charges des communes selon la classification fonctionnelle</t>
  </si>
  <si>
    <t>Tableau 2   Charges des communes selon la classification économique</t>
  </si>
  <si>
    <t>Tableau 3   Charges des communes individuelles selon la classification fonctionnelle, 2009</t>
  </si>
  <si>
    <t>Tableau 4   Charges des communes individuelles selon la classification économique, 2009</t>
  </si>
  <si>
    <t xml:space="preserve">Sources: comptes communaux saisis par le Services des communes du canton de Neuchâtel, tableaux 37 à 52 </t>
  </si>
  <si>
    <t>Source: nos propres calculs
Les dépenses nettes correspondent aux décaissements effectifs et factures reçues (créanciers comptabilisés), sans les écritures comptables des rubriques 37, 38 et 39, et sans les amortissements supplémentaires, qui sont des options de gestion.
Ce sont ces dépenses pour lesquelles il faut calculer le coefficient d'impôt sur les personnes physiques, à l'équilibre.</t>
  </si>
  <si>
    <t>classification
comptable</t>
  </si>
  <si>
    <t>chapitre 
fonctionnel</t>
  </si>
  <si>
    <r>
      <t xml:space="preserve">bénéfice et capital des personnes morales (inclus récupérations de l'impôt) 
</t>
    </r>
    <r>
      <rPr>
        <b/>
        <i/>
        <sz val="8"/>
        <rFont val="Calibri"/>
        <family val="2"/>
      </rPr>
      <t>y.c. ADB, remises et non-valeurs</t>
    </r>
  </si>
  <si>
    <r>
      <t>revenu et fortune des personnes physiques (inclus récupérations et prestations en capital)</t>
    </r>
    <r>
      <rPr>
        <b/>
        <i/>
        <sz val="8"/>
        <rFont val="Calibri"/>
        <family val="2"/>
      </rPr>
      <t xml:space="preserve"> 
y.c. ADB = actes défaut de bien, remises et non-valeurs (écarts minimines)</t>
    </r>
  </si>
  <si>
    <r>
      <t>revenu et fortune des personnes physiques (inclus récupértions et prestations en capital)</t>
    </r>
    <r>
      <rPr>
        <b/>
        <i/>
        <sz val="8"/>
        <rFont val="Calibri"/>
        <family val="2"/>
      </rPr>
      <t xml:space="preserve"> 
y.c. Actes défaut de biens, remises et non-Valeurs</t>
    </r>
  </si>
  <si>
    <r>
      <t xml:space="preserve">bénéfice et capital des personnes morales (inclus récupérations de l'impôt) 
</t>
    </r>
    <r>
      <rPr>
        <b/>
        <i/>
        <sz val="8"/>
        <rFont val="Calibri"/>
        <family val="2"/>
      </rPr>
      <t>y.c. Actes défaut de biens, remises et non-valeurs</t>
    </r>
  </si>
  <si>
    <t xml:space="preserve">numéros des communes </t>
  </si>
  <si>
    <t>numéros des communes</t>
  </si>
  <si>
    <t>différence impôts pour contrôle</t>
  </si>
  <si>
    <t>impôts compabilisés en 2009 personnes physiques</t>
  </si>
  <si>
    <t>impôt année fiscale 2009, évaluation Scom NE</t>
  </si>
  <si>
    <t>différence</t>
  </si>
  <si>
    <t xml:space="preserve">Source: fiche 37 à 52, Service des communes Neuchâtel; + données fiscales spécifiques, feuille "coefficient".
Les impôts "comptabilisés" comprennent les soldes et variations des années antérieures à l'année de référence + les acomptes de l'année fiscale en court.
Les impôts de l'année fiscale correpondent uniquement à l'année de référence, selon l'évaluation du SCom NE: feuille "coefficient"
</t>
  </si>
  <si>
    <t>amortissements supplémentaires</t>
  </si>
  <si>
    <t>Tableau 1 ligne "total I"</t>
  </si>
  <si>
    <t>total I</t>
  </si>
  <si>
    <t>total II</t>
  </si>
  <si>
    <t>Tableau 2 classe comptable 37</t>
  </si>
  <si>
    <t>Tableau 2 classe comptable 38</t>
  </si>
  <si>
    <t>Tableau 2 classe comptable 39</t>
  </si>
  <si>
    <t>Tableau 2009 ligne 174 "amort. Suppl."</t>
  </si>
  <si>
    <t>Total I</t>
  </si>
  <si>
    <t>Tableau "2009" ligne 141 "Total revenus" ou Tableau 6 "Total I"</t>
  </si>
  <si>
    <t>Tableau 6 classe comptable 47</t>
  </si>
  <si>
    <t>Tableau 6 classe comptable 48</t>
  </si>
  <si>
    <t>Tableau 6 classe comptable 49</t>
  </si>
  <si>
    <t>A</t>
  </si>
  <si>
    <t>B</t>
  </si>
  <si>
    <t>Tableau 6 ligne A</t>
  </si>
  <si>
    <t>DF</t>
  </si>
  <si>
    <t>RF</t>
  </si>
  <si>
    <t>solde à couvrir pour équilibrer
le compte de fonctionnement
= ligne DF moins ligne RF</t>
  </si>
  <si>
    <t>L'objectif du Tableau 8 est de calculer de manière comparable le résultat du compte de fonctionnement. Or, ce qui importe ce sont les dépenses et les recettes effectives, et non pas les opérations purement comptables qui servent à la comptabilité analytique interne à la commune (par exemple, pour calculer les coûts par centre de charge avec les imputations internes).
D'autre part, on sort de ce calcul les recettes d'impôts effectivement comptabilisées par la commune selon un coefficient fiscal qui peut varier. Ce qui nous intéresse ici est d'obtenir le solde des dépenses non couvertes par les recettes SANS impôts, pour ensuite calculer quel aurait dû être le coefficient fiscal permettant d'atteindre l'équilibre. En outre, pour ce calcul on se référère non pas à l'année comptable, mais à l'année fiscale de référence.</t>
  </si>
  <si>
    <t>Tableaux "coefficient moyen" années de référence</t>
  </si>
  <si>
    <t>On calcul ici le potentiel fiscal de la commune sur la base du barème cantonal de l'impôt à 100%. On obtient alors le potentiel fiscal en francs (ligne 22) pour l'impôt sur les personnes physique, qui est la variable d'ajustement pour atteindre l'équilibre du compte de fonctionnement. 
En calculant la valeur du point (ligne 23), on peut ensuite trouver la position relative des communes du Val de Ruz par rapport à une moyenne indicée à 100 points. On peut en faire de même par rapport au chiffre de la population de chaque commune.</t>
  </si>
  <si>
    <t>coefficient fiscal pondéré appliqué 
par les communes</t>
  </si>
  <si>
    <t>11 et 12</t>
  </si>
  <si>
    <t>Capitaux mobiliers sans les immeubles</t>
  </si>
  <si>
    <t>DETTE NETTE</t>
  </si>
  <si>
    <t>Potentiel fiscal en franc par habitant =
rendement à 100% divisé par la population</t>
  </si>
  <si>
    <t>classification fonctionnelle</t>
  </si>
  <si>
    <t>classification comptable</t>
  </si>
  <si>
    <t>Tableau 2009 ligne 330</t>
  </si>
  <si>
    <t>Tableau 2009 lignes 331 + 332</t>
  </si>
  <si>
    <t>recette / dépenses</t>
  </si>
  <si>
    <t>Tableau 2009 lignes 334 et  335</t>
  </si>
  <si>
    <t>Tableau 2009 ligne 336</t>
  </si>
  <si>
    <t>recettes / dépenses</t>
  </si>
  <si>
    <t>Tableau 2009 ligne 343</t>
  </si>
  <si>
    <t>Tableau 2009 ligne 342</t>
  </si>
  <si>
    <t xml:space="preserve">recettes / dépenses </t>
  </si>
  <si>
    <t>Somme des dépenses environnementales</t>
  </si>
  <si>
    <t xml:space="preserve">pondération eau </t>
  </si>
  <si>
    <t xml:space="preserve">pondération eaux usées </t>
  </si>
  <si>
    <t>pondération ordures</t>
  </si>
  <si>
    <t>taux moyen pondéré</t>
  </si>
  <si>
    <t>somme des dépenses</t>
  </si>
  <si>
    <t>sommes des recettes</t>
  </si>
  <si>
    <t>recettes  / dépenses</t>
  </si>
  <si>
    <t>sans 37,38 et 39; 
sans amortissements supplémentaires</t>
  </si>
  <si>
    <t>Valeur d'un point d'impôt 2005</t>
  </si>
  <si>
    <t>coefficient communal nécessaire à l'équilibre</t>
  </si>
  <si>
    <t>Valeur d'un point d'impôt 2006</t>
  </si>
  <si>
    <t>moins les amortissements supplémentaires</t>
  </si>
  <si>
    <t>Contrôle:
Ces résultats correspondent à la ligne DF du Tableau 8 et à la ligne 127 du Tableau "2009".
En outre, les résultats par commune ont été contrôlés dans les tableaux 37 à 52</t>
  </si>
  <si>
    <t>Tableau 8 ligne RF
Egalement Tableau 2009 ligne 143 
contrôle par commune: Tableaux 37 à 52, lignes 142</t>
  </si>
  <si>
    <t>Valeur d'un point d'impôt 2007</t>
  </si>
  <si>
    <t>Valeur d'un point d'impôt 2008</t>
  </si>
  <si>
    <t>Valeur d'un point d'impôt 2009</t>
  </si>
  <si>
    <t>total des dépenses sur 5 ans</t>
  </si>
  <si>
    <t>total des recettes sur 5 ans</t>
  </si>
  <si>
    <t>valeur d'un point d'impôt: somme des 5 ans</t>
  </si>
  <si>
    <t xml:space="preserve">coefficient communal appliqué moyenne 5 ans
</t>
  </si>
  <si>
    <t>somme des dépenses 
et 
des recettes 
2008 et 2009</t>
  </si>
  <si>
    <t>recette</t>
  </si>
  <si>
    <t>couverture</t>
  </si>
  <si>
    <t>eau</t>
  </si>
  <si>
    <t>potable</t>
  </si>
  <si>
    <t>eaux</t>
  </si>
  <si>
    <t>usées</t>
  </si>
  <si>
    <t>enlèvement</t>
  </si>
  <si>
    <t>des déchets</t>
  </si>
  <si>
    <t>point d'impôt utilisé pour les tâches environnementales</t>
  </si>
  <si>
    <t>découvert total 2008 et 2009</t>
  </si>
  <si>
    <t>valeur en franc du point d'impôt,  2008-2009</t>
  </si>
  <si>
    <t>taux moyen pondéré de couverture</t>
  </si>
  <si>
    <t>pondération</t>
  </si>
  <si>
    <t>épuration</t>
  </si>
  <si>
    <t>déchets</t>
  </si>
  <si>
    <t>Projet de fusion des communes du Val-de-Ruz</t>
  </si>
  <si>
    <t>no</t>
  </si>
  <si>
    <t>titre</t>
  </si>
  <si>
    <t>années de références</t>
  </si>
  <si>
    <t>Charges des communes selon la classification fonctionnelle</t>
  </si>
  <si>
    <t>2005 à 2009</t>
  </si>
  <si>
    <t>Charges des communes selon la classification économique</t>
  </si>
  <si>
    <t>2005 à  2009</t>
  </si>
  <si>
    <t>Charges des communes individuelles selon la classification fonctionnelle</t>
  </si>
  <si>
    <t>Charges des communes individuelles selon la classification économique</t>
  </si>
  <si>
    <t>Dépenses nettes des communes individuelles</t>
  </si>
  <si>
    <t>Tableau 6    Produits des communes selon la classification économique</t>
  </si>
  <si>
    <t>Tableau 7   Produits des communes individuelles, classification économique, 2009</t>
  </si>
  <si>
    <t>Produits des communes individuelles, classification économique,</t>
  </si>
  <si>
    <t>Produits des communes selon la classification économique</t>
  </si>
  <si>
    <t>Résultat des comptes de fonctionnement épurés</t>
  </si>
  <si>
    <t>Calcul relatif au potentiel fiscal de la commune</t>
  </si>
  <si>
    <t>Tableau 10   Calcul des coefficients d'impôt des comptes de fonctionnement à l'équilibre</t>
  </si>
  <si>
    <t xml:space="preserve"> Calcul des coefficients d'impôt des comptes de fonctionnement à l'équilibre</t>
  </si>
  <si>
    <t xml:space="preserve">Feuille DA - Résultats communes comparés </t>
  </si>
  <si>
    <t xml:space="preserve">Tableau 11    Résultats épurés, par commune, 2005 à 2009 </t>
  </si>
  <si>
    <t>Résultats épurés, par commune</t>
  </si>
  <si>
    <t>Tableau 12     Calcul du coefficient communal d'impôt sur les personnes physiques pour équilibrer le compte de fonctionnement</t>
  </si>
  <si>
    <t>Calcul du coefficient communal d'impôt sur les personnes physiques pour équilibrer le compte de fonctionnement</t>
  </si>
  <si>
    <t>Tableau 13   Calcul relatif aux contributions causales</t>
  </si>
  <si>
    <t>Tableau 14     Calcul de la couverture des tâches environnementales, 2008 et 2009, par commune</t>
  </si>
  <si>
    <t>Feuille  DA - Résultats globaux comparés</t>
  </si>
  <si>
    <t>Feuille  DA - Dépenses</t>
  </si>
  <si>
    <t>Feuille DA - Recettes</t>
  </si>
  <si>
    <t>Feuille  DA - Environnement</t>
  </si>
  <si>
    <t>Calcul relatif aux contributions causales</t>
  </si>
  <si>
    <t>2008 et 2009</t>
  </si>
  <si>
    <t>Calcul par commune de la couverture des tâches environnementales</t>
  </si>
  <si>
    <t>Liste des Tableaux servant à l'analyse financière comparée</t>
  </si>
  <si>
    <r>
      <t>Données de référence</t>
    </r>
    <r>
      <rPr>
        <sz val="10"/>
        <rFont val="Calibri"/>
        <family val="2"/>
      </rPr>
      <t xml:space="preserve"> (Service des communes, canton de Neuchâtel, réf. M. Tambourini)</t>
    </r>
  </si>
  <si>
    <t>2005 - 2009</t>
  </si>
  <si>
    <r>
      <t>Feuille Coefficient moyen</t>
    </r>
    <r>
      <rPr>
        <sz val="10"/>
        <rFont val="Calibri"/>
        <family val="2"/>
      </rPr>
      <t xml:space="preserve">
(calcul du potentiel fiscal par point d'impôt et par habitant)</t>
    </r>
  </si>
  <si>
    <r>
      <t>Feuille 2009</t>
    </r>
    <r>
      <rPr>
        <sz val="10"/>
        <rFont val="Calibri"/>
        <family val="2"/>
      </rPr>
      <t xml:space="preserve">
Données statistiques financières pour l'ensemble des communes du Val-de-Ruz</t>
    </r>
  </si>
  <si>
    <r>
      <t>Feuilles 37 à 52</t>
    </r>
    <r>
      <rPr>
        <sz val="10"/>
        <rFont val="Calibri"/>
        <family val="2"/>
      </rPr>
      <t xml:space="preserve">
Données statistiques financières par commune individuelle, Val-de-Ruz</t>
    </r>
  </si>
  <si>
    <t>Tableau 15    Indicateurs comparatifs de gestion et des situations financières</t>
  </si>
  <si>
    <t>Tableau 2009: impôts sur les personnes morales + frontaliers + à la source + impôts fonciers; Tableau CoefficientMoyen: projection à 100 du rendement fiscal des personnes physiques = potentiel fiscal évalué our l'année de référence</t>
  </si>
  <si>
    <t>poids des intérêts passifs =
intérêts passifs/ potentiel fiscal</t>
  </si>
  <si>
    <t xml:space="preserve">Péréquation financière </t>
  </si>
  <si>
    <t>montant reçu de la péréquation</t>
  </si>
  <si>
    <t>montant versé à la péréquation</t>
  </si>
  <si>
    <t>Tableau 2009 lignes 365</t>
  </si>
  <si>
    <t>Tableau 2009 lignes 366</t>
  </si>
  <si>
    <t>dépendance financière à la 
péréquation = montant reçu de la péréquation / potentiel fiscal</t>
  </si>
  <si>
    <t>contribution à la péréquation financière / potentiel fiscal</t>
  </si>
  <si>
    <t>poids fiscal de la dette nette =
dette nette / potentiel fiscal</t>
  </si>
  <si>
    <t>capitaux mobiliers</t>
  </si>
  <si>
    <t>dette nette = dette brute moins capitaux mobiliers</t>
  </si>
  <si>
    <t>sous réserve que l'évaluation du patrimoine finanicer soit correcte et et que le patrimoine financier soit toujours comptabilisé sous 213.</t>
  </si>
  <si>
    <t>résultat du compte de fonctionnement avec un coefficient fiscal calculé à 70%</t>
  </si>
  <si>
    <t>Impôts calculés au potentiel fiscal de 100%</t>
  </si>
  <si>
    <t xml:space="preserve">Impôts sur les personnes physiques calculés à 70% du potentiel fiscal </t>
  </si>
  <si>
    <t>commune</t>
  </si>
  <si>
    <t>no de la commune</t>
  </si>
  <si>
    <t>Potentiel fiscal pour un point d'impôt, calculé par habitant
impôt sur les personnes physiques</t>
  </si>
  <si>
    <t>Val-de-Ruz</t>
  </si>
  <si>
    <t>Tableau "CoefficientMoyen"</t>
  </si>
  <si>
    <t xml:space="preserve"> Calcul de la couverture des tâches environne-mentales </t>
  </si>
  <si>
    <t>Coefficient communal d'impôt 
( pers. phys.)
pour équilibrer 
le compte de 
fonctionnement</t>
  </si>
  <si>
    <t>Tableau 16
Indicateurs des situations financières communales</t>
  </si>
  <si>
    <t>point d'impôt utilisé pour les tâches environne-mentales</t>
  </si>
  <si>
    <t>capitaux</t>
  </si>
  <si>
    <t>A.
poids des 
intérêts passifs
= intérêts passifs / potentiel fiscal</t>
  </si>
  <si>
    <t>C.
Poids fiscal de la 
dette nette
= dette nette / potentiel fiscal</t>
  </si>
  <si>
    <t>B.
Péréquation financière
= montant reçu ou versé 
de péréquation / potentiel fiscal</t>
  </si>
  <si>
    <t>D.
Effacement de la dette
= dette nette / marge d'autofinancement
avec un coeff. d'impôt à 70%</t>
  </si>
  <si>
    <t xml:space="preserve">       Tableau 18   Comparaison des indicateurs de situations financières, communes individuelles</t>
  </si>
  <si>
    <t>Comparaison des indicateurs de situations financières, communes individuelles</t>
  </si>
  <si>
    <t>2005 à 2009
2008 et 2009</t>
  </si>
  <si>
    <t xml:space="preserve">       Tableau 19   Indices des situations communales selon les indicateurs de situations financières</t>
  </si>
  <si>
    <t>Indices des situations communales selon les indicateurs de situations financières</t>
  </si>
  <si>
    <t xml:space="preserve">       Tableau 20   Classement selon les Indices des situations financières communales </t>
  </si>
  <si>
    <t>points d'impôt utilisé pour les tâches environne-mentales</t>
  </si>
  <si>
    <t>rapport max/min</t>
  </si>
  <si>
    <t>classement pondéré en fonction de l'importance des deux catégories de recettes</t>
  </si>
  <si>
    <t>moyenne
2008-2009</t>
  </si>
  <si>
    <t>classement</t>
  </si>
  <si>
    <t>moyenne 2008-2009</t>
  </si>
  <si>
    <t xml:space="preserve">Classement selon les Indices des situations financières communales </t>
  </si>
  <si>
    <t>Classement mixte selon les critères du poids de la dettet et de l'endettement, pondération pour 1/3 chacun</t>
  </si>
  <si>
    <t>coefficient nécessaire pour recouvrer l'équilibre</t>
  </si>
  <si>
    <t>Les capitaux mobiliers proviennent du Tableau 2009, lignes 32 et 33
=  rubriques 11 et 12 du bilan
moins la valeur des immeubles du patrimoine financier contenus dans la rubrique 123 du bilan</t>
  </si>
  <si>
    <t>amortissement ordinaire 2009</t>
  </si>
  <si>
    <t>montant disponible pour rembourser la dette, y compris l'amortissement ordinaire 
= ligne 22 + ligne 23</t>
  </si>
  <si>
    <t>capitaux nets</t>
  </si>
  <si>
    <t>amortissement ordinaire</t>
  </si>
  <si>
    <t>montant disponible pour rembourser la dette si le taux d'intérêt change</t>
  </si>
  <si>
    <t>impossible</t>
  </si>
  <si>
    <t>capitaux 
nets</t>
  </si>
  <si>
    <t>coefficient d'effacement de la
dette nette = dette nette / (marge d'autofinancement avec impôts avec 70% potentiel fiscal + amortissement ordinaire)</t>
  </si>
  <si>
    <t>coefficient d'effacement de la dette nette avec les seuls amortissements ordinaires, compte de fonctionnement à l'équilibre = dette nette / amortissement ordinaire</t>
  </si>
  <si>
    <t>amortissement ordinaire 2008</t>
  </si>
  <si>
    <t>montant disponible pour rembourser la dette, y compris l'amortissement ordinaire 
= ligne 50 + ligne 51</t>
  </si>
  <si>
    <t>capitaux
nets</t>
  </si>
  <si>
    <t>remboursement 
impossible</t>
  </si>
  <si>
    <t>Classement mixte selon la capacité financière de la commune combinant à part égale le point d'impôt par habitant et la péréquation</t>
  </si>
  <si>
    <t>Tableau 5   Dépenses des communes individuelles, 2009</t>
  </si>
  <si>
    <t>C</t>
  </si>
  <si>
    <t xml:space="preserve">Avant de faire ce calcul, il faut contrôler:
- si les centres de charges contiennent les dépenses en personnel
- s'il y a un actif au bilan: l'amortissement et l'intérêt passif
- s'il y a une réserve au bilan: les intérêts actifs en recette
- si pour l'assainissement des eaux usées, les taxes de remplacement </t>
  </si>
  <si>
    <t>dans 7 cas, le remboursment de la dette est inférieur à l'amortissement comptabilisé et qui aurait dû être payé.</t>
  </si>
  <si>
    <t>coefficients de corrélation entre</t>
  </si>
  <si>
    <t>colonnes</t>
  </si>
  <si>
    <t>3 et 4</t>
  </si>
  <si>
    <t>5 et 11</t>
  </si>
  <si>
    <t>5 et 18</t>
  </si>
  <si>
    <t>11 et 18</t>
  </si>
  <si>
    <t>coefficient de détermination</t>
  </si>
  <si>
    <t>montant disponible pour rembourser la dette, y compris l'amortissement ordinaire 
= ligne 26 + ligne 23</t>
  </si>
</sst>
</file>

<file path=xl/styles.xml><?xml version="1.0" encoding="utf-8"?>
<styleSheet xmlns="http://schemas.openxmlformats.org/spreadsheetml/2006/main">
  <numFmts count="10">
    <numFmt numFmtId="43" formatCode="_ * #,##0.00_ ;_ * \-#,##0.00_ ;_ * &quot;-&quot;??_ ;_ @_ "/>
    <numFmt numFmtId="164" formatCode="&quot;Fr.&quot;#,##0;&quot;Fr.&quot;\ \-#,##0"/>
    <numFmt numFmtId="165" formatCode="#,##0_ ;[Red]\-#,##0\ "/>
    <numFmt numFmtId="166" formatCode="_ * #,##0_ ;_ * \-#,##0_ ;_ * &quot;-&quot;??_ ;_ @_ "/>
    <numFmt numFmtId="167" formatCode="#,##0.0000"/>
    <numFmt numFmtId="168" formatCode="#,##0.00_ ;[Red]\-#,##0.00\ "/>
    <numFmt numFmtId="169" formatCode="#,##0.0"/>
    <numFmt numFmtId="170" formatCode="0.000"/>
    <numFmt numFmtId="171" formatCode="0.0"/>
    <numFmt numFmtId="172" formatCode="0.0000"/>
  </numFmts>
  <fonts count="95">
    <font>
      <sz val="10"/>
      <name val="MS Sans Serif"/>
    </font>
    <font>
      <b/>
      <sz val="7"/>
      <name val="Arial"/>
      <family val="2"/>
    </font>
    <font>
      <sz val="7"/>
      <name val="Arial"/>
      <family val="2"/>
    </font>
    <font>
      <b/>
      <sz val="7"/>
      <color indexed="12"/>
      <name val="Arial"/>
      <family val="2"/>
    </font>
    <font>
      <b/>
      <sz val="7"/>
      <color indexed="17"/>
      <name val="Arial"/>
      <family val="2"/>
    </font>
    <font>
      <sz val="7"/>
      <color indexed="9"/>
      <name val="Arial"/>
      <family val="2"/>
    </font>
    <font>
      <b/>
      <sz val="7"/>
      <color indexed="10"/>
      <name val="Arial"/>
      <family val="2"/>
    </font>
    <font>
      <sz val="7"/>
      <color indexed="12"/>
      <name val="Arial"/>
      <family val="2"/>
    </font>
    <font>
      <b/>
      <i/>
      <sz val="7"/>
      <name val="Arial"/>
      <family val="2"/>
    </font>
    <font>
      <b/>
      <sz val="8"/>
      <color indexed="12"/>
      <name val="Arial"/>
      <family val="2"/>
    </font>
    <font>
      <b/>
      <sz val="8"/>
      <name val="Arial"/>
      <family val="2"/>
    </font>
    <font>
      <b/>
      <sz val="9"/>
      <color indexed="12"/>
      <name val="Arial"/>
      <family val="2"/>
    </font>
    <font>
      <b/>
      <sz val="9"/>
      <name val="Arial"/>
      <family val="2"/>
    </font>
    <font>
      <b/>
      <sz val="11"/>
      <color indexed="12"/>
      <name val="Arial"/>
      <family val="2"/>
    </font>
    <font>
      <sz val="9"/>
      <name val="Arial"/>
      <family val="2"/>
    </font>
    <font>
      <sz val="8"/>
      <name val="Arial"/>
      <family val="2"/>
    </font>
    <font>
      <b/>
      <sz val="8"/>
      <color indexed="17"/>
      <name val="Arial"/>
      <family val="2"/>
    </font>
    <font>
      <sz val="7.5"/>
      <name val="Arial"/>
      <family val="2"/>
    </font>
    <font>
      <b/>
      <sz val="11"/>
      <name val="Arial"/>
      <family val="2"/>
    </font>
    <font>
      <sz val="9"/>
      <color indexed="12"/>
      <name val="Arial"/>
      <family val="2"/>
    </font>
    <font>
      <b/>
      <sz val="8"/>
      <color indexed="10"/>
      <name val="Arial"/>
      <family val="2"/>
    </font>
    <font>
      <sz val="8"/>
      <color indexed="12"/>
      <name val="Arial"/>
      <family val="2"/>
    </font>
    <font>
      <sz val="8"/>
      <color indexed="9"/>
      <name val="Arial"/>
      <family val="2"/>
    </font>
    <font>
      <b/>
      <sz val="8"/>
      <color indexed="9"/>
      <name val="Arial"/>
      <family val="2"/>
    </font>
    <font>
      <sz val="7"/>
      <color indexed="10"/>
      <name val="Arial"/>
      <family val="2"/>
    </font>
    <font>
      <b/>
      <sz val="8"/>
      <color indexed="10"/>
      <name val="Arial"/>
      <family val="2"/>
    </font>
    <font>
      <sz val="10"/>
      <name val="MS Sans Serif"/>
    </font>
    <font>
      <b/>
      <i/>
      <sz val="14"/>
      <color indexed="10"/>
      <name val="Arial"/>
      <family val="2"/>
    </font>
    <font>
      <sz val="10"/>
      <name val="Arial"/>
      <family val="2"/>
    </font>
    <font>
      <b/>
      <sz val="10"/>
      <name val="Arial"/>
      <family val="2"/>
    </font>
    <font>
      <sz val="8"/>
      <color indexed="10"/>
      <name val="Arial"/>
      <family val="2"/>
    </font>
    <font>
      <b/>
      <sz val="10"/>
      <name val="Arial Narrow"/>
      <family val="2"/>
    </font>
    <font>
      <sz val="10"/>
      <name val="Arial Narrow"/>
      <family val="2"/>
    </font>
    <font>
      <sz val="8"/>
      <name val="MS Sans Serif"/>
    </font>
    <font>
      <b/>
      <sz val="10"/>
      <name val="Calibri"/>
      <family val="2"/>
    </font>
    <font>
      <sz val="10"/>
      <name val="Calibri"/>
      <family val="2"/>
    </font>
    <font>
      <b/>
      <sz val="10"/>
      <color indexed="10"/>
      <name val="Calibri"/>
      <family val="2"/>
    </font>
    <font>
      <sz val="8"/>
      <name val="Calibri"/>
      <family val="2"/>
    </font>
    <font>
      <b/>
      <sz val="8"/>
      <name val="Calibri"/>
      <family val="2"/>
    </font>
    <font>
      <b/>
      <sz val="8"/>
      <color indexed="10"/>
      <name val="Calibri"/>
      <family val="2"/>
    </font>
    <font>
      <sz val="10"/>
      <name val="MS Sans Serif"/>
    </font>
    <font>
      <i/>
      <sz val="8"/>
      <name val="Calibri"/>
      <family val="2"/>
    </font>
    <font>
      <sz val="8"/>
      <color indexed="81"/>
      <name val="Tahoma"/>
    </font>
    <font>
      <b/>
      <sz val="8"/>
      <color indexed="81"/>
      <name val="Tahoma"/>
    </font>
    <font>
      <b/>
      <sz val="10"/>
      <color indexed="12"/>
      <name val="Calibri"/>
      <family val="2"/>
    </font>
    <font>
      <b/>
      <sz val="8"/>
      <color indexed="12"/>
      <name val="Calibri"/>
      <family val="2"/>
    </font>
    <font>
      <b/>
      <sz val="8"/>
      <color indexed="17"/>
      <name val="Calibri"/>
      <family val="2"/>
    </font>
    <font>
      <i/>
      <sz val="9"/>
      <name val="Calibri"/>
      <family val="2"/>
    </font>
    <font>
      <sz val="10"/>
      <color indexed="8"/>
      <name val="Calibri"/>
      <family val="2"/>
    </font>
    <font>
      <sz val="10"/>
      <color indexed="56"/>
      <name val="Calibri"/>
      <family val="2"/>
    </font>
    <font>
      <b/>
      <sz val="10"/>
      <color indexed="56"/>
      <name val="Calibri"/>
      <family val="2"/>
    </font>
    <font>
      <sz val="8"/>
      <color indexed="12"/>
      <name val="Calibri"/>
      <family val="2"/>
    </font>
    <font>
      <b/>
      <i/>
      <sz val="8"/>
      <name val="Calibri"/>
      <family val="2"/>
    </font>
    <font>
      <i/>
      <sz val="10"/>
      <name val="Calibri"/>
      <family val="2"/>
    </font>
    <font>
      <i/>
      <sz val="10"/>
      <color indexed="16"/>
      <name val="Calibri"/>
      <family val="2"/>
    </font>
    <font>
      <b/>
      <i/>
      <sz val="10"/>
      <color indexed="16"/>
      <name val="Calibri"/>
      <family val="2"/>
    </font>
    <font>
      <b/>
      <sz val="7"/>
      <color indexed="9"/>
      <name val="Arial"/>
      <family val="2"/>
    </font>
    <font>
      <b/>
      <i/>
      <sz val="10"/>
      <color indexed="16"/>
      <name val="Arial"/>
      <family val="2"/>
    </font>
    <font>
      <sz val="10"/>
      <color indexed="9"/>
      <name val="Arial"/>
      <family val="2"/>
    </font>
    <font>
      <b/>
      <sz val="11"/>
      <name val="Calibri"/>
      <family val="2"/>
    </font>
    <font>
      <b/>
      <sz val="11"/>
      <color indexed="10"/>
      <name val="Calibri"/>
      <family val="2"/>
    </font>
    <font>
      <sz val="10"/>
      <color indexed="10"/>
      <name val="Calibri"/>
      <family val="2"/>
    </font>
    <font>
      <b/>
      <sz val="10"/>
      <color indexed="9"/>
      <name val="Calibri"/>
      <family val="2"/>
    </font>
    <font>
      <b/>
      <sz val="14"/>
      <name val="Calibri"/>
      <family val="2"/>
    </font>
    <font>
      <b/>
      <sz val="12"/>
      <color indexed="12"/>
      <name val="Calibri"/>
      <family val="2"/>
    </font>
    <font>
      <b/>
      <sz val="9"/>
      <name val="Calibri"/>
      <family val="2"/>
    </font>
    <font>
      <b/>
      <sz val="12"/>
      <name val="Calibri"/>
      <family val="2"/>
    </font>
    <font>
      <sz val="12"/>
      <name val="Calibri"/>
      <family val="2"/>
    </font>
    <font>
      <b/>
      <sz val="9"/>
      <color indexed="10"/>
      <name val="Calibri"/>
      <family val="2"/>
    </font>
    <font>
      <b/>
      <sz val="9"/>
      <color indexed="12"/>
      <name val="Calibri"/>
      <family val="2"/>
    </font>
    <font>
      <b/>
      <sz val="8.5"/>
      <color indexed="12"/>
      <name val="Calibri"/>
      <family val="2"/>
    </font>
    <font>
      <sz val="9"/>
      <name val="Calibri"/>
      <family val="2"/>
    </font>
    <font>
      <sz val="8"/>
      <color indexed="10"/>
      <name val="Calibri"/>
      <family val="2"/>
    </font>
    <font>
      <b/>
      <sz val="10"/>
      <color indexed="21"/>
      <name val="Calibri"/>
      <family val="2"/>
    </font>
    <font>
      <b/>
      <sz val="10"/>
      <name val="MS Sans Serif"/>
    </font>
    <font>
      <b/>
      <sz val="8"/>
      <color indexed="18"/>
      <name val="Calibri"/>
      <family val="2"/>
    </font>
    <font>
      <b/>
      <sz val="10"/>
      <color indexed="18"/>
      <name val="MS Sans Serif"/>
    </font>
    <font>
      <b/>
      <i/>
      <sz val="8"/>
      <color indexed="16"/>
      <name val="Calibri"/>
      <family val="2"/>
    </font>
    <font>
      <b/>
      <sz val="9"/>
      <name val="MS Sans Serif"/>
    </font>
    <font>
      <b/>
      <sz val="8"/>
      <color indexed="16"/>
      <name val="Calibri"/>
      <family val="2"/>
    </font>
    <font>
      <b/>
      <sz val="8"/>
      <color indexed="20"/>
      <name val="Calibri"/>
      <family val="2"/>
    </font>
    <font>
      <b/>
      <sz val="8"/>
      <color indexed="20"/>
      <name val="MS Sans Serif"/>
    </font>
    <font>
      <b/>
      <sz val="8"/>
      <color indexed="56"/>
      <name val="Calibri"/>
      <family val="2"/>
    </font>
    <font>
      <sz val="8"/>
      <name val="Arial Narrow"/>
      <family val="2"/>
    </font>
    <font>
      <b/>
      <sz val="10"/>
      <color indexed="10"/>
      <name val="MS Sans Serif"/>
    </font>
    <font>
      <b/>
      <i/>
      <sz val="10"/>
      <name val="Calibri"/>
      <family val="2"/>
    </font>
    <font>
      <b/>
      <sz val="10"/>
      <color indexed="62"/>
      <name val="Calibri"/>
      <family val="2"/>
    </font>
    <font>
      <sz val="10"/>
      <color indexed="62"/>
      <name val="Calibri"/>
      <family val="2"/>
    </font>
    <font>
      <sz val="8"/>
      <color indexed="62"/>
      <name val="Calibri"/>
      <family val="2"/>
    </font>
    <font>
      <b/>
      <sz val="10"/>
      <color indexed="50"/>
      <name val="Calibri"/>
      <family val="2"/>
    </font>
    <font>
      <b/>
      <i/>
      <sz val="10"/>
      <color indexed="50"/>
      <name val="Calibri"/>
      <family val="2"/>
    </font>
    <font>
      <sz val="8"/>
      <color indexed="50"/>
      <name val="Calibri"/>
      <family val="2"/>
    </font>
    <font>
      <sz val="8"/>
      <color indexed="56"/>
      <name val="Calibri"/>
      <family val="2"/>
    </font>
    <font>
      <b/>
      <sz val="8"/>
      <color indexed="61"/>
      <name val="Calibri"/>
      <family val="2"/>
    </font>
    <font>
      <b/>
      <sz val="10"/>
      <color indexed="61"/>
      <name val="Calibri"/>
      <family val="2"/>
    </font>
  </fonts>
  <fills count="19">
    <fill>
      <patternFill patternType="none"/>
    </fill>
    <fill>
      <patternFill patternType="gray125"/>
    </fill>
    <fill>
      <patternFill patternType="solid">
        <fgColor indexed="17"/>
        <bgColor indexed="64"/>
      </patternFill>
    </fill>
    <fill>
      <patternFill patternType="solid">
        <fgColor indexed="26"/>
        <bgColor indexed="64"/>
      </patternFill>
    </fill>
    <fill>
      <patternFill patternType="solid">
        <fgColor indexed="47"/>
        <bgColor indexed="64"/>
      </patternFill>
    </fill>
    <fill>
      <patternFill patternType="solid">
        <fgColor indexed="12"/>
        <bgColor indexed="64"/>
      </patternFill>
    </fill>
    <fill>
      <patternFill patternType="solid">
        <fgColor indexed="10"/>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29"/>
        <bgColor indexed="64"/>
      </patternFill>
    </fill>
    <fill>
      <patternFill patternType="solid">
        <fgColor indexed="14"/>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46"/>
        <bgColor indexed="64"/>
      </patternFill>
    </fill>
    <fill>
      <patternFill patternType="solid">
        <fgColor indexed="8"/>
        <bgColor indexed="64"/>
      </patternFill>
    </fill>
    <fill>
      <patternFill patternType="solid">
        <fgColor indexed="22"/>
        <bgColor indexed="64"/>
      </patternFill>
    </fill>
  </fills>
  <borders count="83">
    <border>
      <left/>
      <right/>
      <top/>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style="thick">
        <color indexed="64"/>
      </left>
      <right/>
      <top style="thick">
        <color indexed="64"/>
      </top>
      <bottom style="thick">
        <color indexed="64"/>
      </bottom>
      <diagonal/>
    </border>
    <border>
      <left/>
      <right/>
      <top style="hair">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right style="thin">
        <color indexed="64"/>
      </right>
      <top/>
      <bottom/>
      <diagonal/>
    </border>
    <border>
      <left style="thin">
        <color indexed="64"/>
      </left>
      <right style="medium">
        <color indexed="64"/>
      </right>
      <top/>
      <bottom/>
      <diagonal/>
    </border>
    <border>
      <left/>
      <right style="thick">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thin">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ck">
        <color indexed="10"/>
      </left>
      <right style="thick">
        <color indexed="10"/>
      </right>
      <top style="thick">
        <color indexed="10"/>
      </top>
      <bottom/>
      <diagonal/>
    </border>
    <border>
      <left style="thick">
        <color indexed="10"/>
      </left>
      <right style="thick">
        <color indexed="10"/>
      </right>
      <top/>
      <bottom style="thick">
        <color indexed="10"/>
      </bottom>
      <diagonal/>
    </border>
    <border>
      <left style="thick">
        <color indexed="10"/>
      </left>
      <right style="thin">
        <color indexed="64"/>
      </right>
      <top style="thin">
        <color indexed="64"/>
      </top>
      <bottom/>
      <diagonal/>
    </border>
    <border>
      <left style="thick">
        <color indexed="10"/>
      </left>
      <right style="thin">
        <color indexed="64"/>
      </right>
      <top/>
      <bottom style="thin">
        <color indexed="64"/>
      </bottom>
      <diagonal/>
    </border>
    <border>
      <left/>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2">
    <xf numFmtId="0" fontId="0" fillId="0" borderId="0"/>
    <xf numFmtId="43" fontId="26" fillId="0" borderId="0" applyFont="0" applyFill="0" applyBorder="0" applyAlignment="0" applyProtection="0"/>
  </cellStyleXfs>
  <cellXfs count="1190">
    <xf numFmtId="0" fontId="0" fillId="0" borderId="0" xfId="0"/>
    <xf numFmtId="164" fontId="1" fillId="0" borderId="0" xfId="0" applyNumberFormat="1" applyFont="1" applyBorder="1" applyAlignment="1" applyProtection="1">
      <alignment vertical="center"/>
    </xf>
    <xf numFmtId="164" fontId="2" fillId="0" borderId="0" xfId="0" applyNumberFormat="1" applyFont="1" applyBorder="1" applyAlignment="1" applyProtection="1">
      <alignment vertical="center"/>
    </xf>
    <xf numFmtId="0" fontId="2" fillId="0" borderId="0" xfId="0" applyFont="1" applyBorder="1" applyAlignment="1" applyProtection="1">
      <alignment vertical="center"/>
    </xf>
    <xf numFmtId="164" fontId="2" fillId="0" borderId="1" xfId="0" applyNumberFormat="1" applyFont="1" applyBorder="1" applyAlignment="1" applyProtection="1">
      <alignment vertical="center"/>
    </xf>
    <xf numFmtId="0" fontId="2" fillId="0" borderId="1" xfId="0" applyFont="1" applyBorder="1" applyAlignment="1" applyProtection="1">
      <alignment vertical="center"/>
    </xf>
    <xf numFmtId="164" fontId="2" fillId="0" borderId="2" xfId="0" applyNumberFormat="1" applyFont="1" applyBorder="1" applyAlignment="1" applyProtection="1">
      <alignment vertical="center"/>
    </xf>
    <xf numFmtId="3" fontId="2" fillId="0" borderId="0" xfId="0" applyNumberFormat="1" applyFont="1" applyBorder="1" applyAlignment="1" applyProtection="1">
      <alignment vertical="center"/>
    </xf>
    <xf numFmtId="0" fontId="2" fillId="0" borderId="0" xfId="0" applyFont="1" applyBorder="1" applyProtection="1">
      <protection locked="0"/>
    </xf>
    <xf numFmtId="3" fontId="2" fillId="0" borderId="1" xfId="0" applyNumberFormat="1" applyFont="1" applyBorder="1" applyAlignment="1" applyProtection="1">
      <alignment vertical="center"/>
    </xf>
    <xf numFmtId="164" fontId="2" fillId="0" borderId="3" xfId="0" applyNumberFormat="1" applyFont="1" applyBorder="1" applyAlignment="1" applyProtection="1">
      <alignment vertical="center"/>
    </xf>
    <xf numFmtId="164" fontId="6" fillId="0" borderId="2" xfId="0" applyNumberFormat="1" applyFont="1" applyBorder="1" applyAlignment="1" applyProtection="1">
      <alignment vertical="center"/>
    </xf>
    <xf numFmtId="3" fontId="2" fillId="0" borderId="4" xfId="0" applyNumberFormat="1" applyFont="1" applyBorder="1" applyAlignment="1" applyProtection="1">
      <alignment vertical="center"/>
    </xf>
    <xf numFmtId="3" fontId="2" fillId="0" borderId="5" xfId="0" applyNumberFormat="1" applyFont="1" applyBorder="1" applyAlignment="1" applyProtection="1">
      <alignment vertical="center"/>
    </xf>
    <xf numFmtId="3" fontId="2" fillId="0" borderId="5" xfId="0" applyNumberFormat="1" applyFont="1" applyBorder="1" applyAlignment="1" applyProtection="1">
      <alignment vertical="center"/>
      <protection locked="0"/>
    </xf>
    <xf numFmtId="3" fontId="1" fillId="0" borderId="5" xfId="0" applyNumberFormat="1" applyFont="1" applyBorder="1" applyAlignment="1" applyProtection="1">
      <alignment vertical="center"/>
    </xf>
    <xf numFmtId="0" fontId="2" fillId="0" borderId="0" xfId="0" applyFont="1" applyBorder="1" applyProtection="1"/>
    <xf numFmtId="40" fontId="3" fillId="0" borderId="1" xfId="0" quotePrefix="1" applyNumberFormat="1" applyFont="1" applyBorder="1" applyAlignment="1" applyProtection="1">
      <alignment horizontal="left" vertical="center"/>
    </xf>
    <xf numFmtId="0" fontId="2" fillId="0" borderId="3" xfId="0" applyFont="1" applyBorder="1" applyAlignment="1" applyProtection="1">
      <alignment vertical="center"/>
    </xf>
    <xf numFmtId="0" fontId="2" fillId="0" borderId="6" xfId="0" applyFont="1" applyBorder="1" applyAlignment="1" applyProtection="1">
      <alignment vertical="center"/>
    </xf>
    <xf numFmtId="1" fontId="2" fillId="0" borderId="5" xfId="0" applyNumberFormat="1" applyFont="1" applyFill="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0" xfId="0" applyNumberFormat="1" applyFont="1" applyBorder="1" applyAlignment="1" applyProtection="1">
      <alignment horizontal="center" vertical="center"/>
    </xf>
    <xf numFmtId="3" fontId="2" fillId="0" borderId="0" xfId="0" applyNumberFormat="1" applyFont="1" applyBorder="1" applyAlignment="1" applyProtection="1">
      <alignment vertical="center"/>
      <protection locked="0"/>
    </xf>
    <xf numFmtId="1" fontId="2" fillId="0" borderId="0" xfId="0" applyNumberFormat="1" applyFont="1" applyFill="1" applyBorder="1" applyAlignment="1" applyProtection="1">
      <alignment horizontal="center" vertical="center"/>
    </xf>
    <xf numFmtId="0" fontId="2" fillId="0" borderId="0" xfId="0" applyFont="1" applyBorder="1" applyAlignment="1" applyProtection="1">
      <alignment vertical="center"/>
      <protection locked="0"/>
    </xf>
    <xf numFmtId="3" fontId="1" fillId="0" borderId="0" xfId="0" applyNumberFormat="1" applyFont="1" applyFill="1" applyBorder="1" applyAlignment="1" applyProtection="1">
      <alignment horizontal="right" vertical="center"/>
    </xf>
    <xf numFmtId="164" fontId="10" fillId="0" borderId="0" xfId="0" applyNumberFormat="1" applyFont="1" applyBorder="1" applyAlignment="1" applyProtection="1">
      <alignment horizontal="center" vertical="center"/>
    </xf>
    <xf numFmtId="164" fontId="9" fillId="0" borderId="0" xfId="0" applyNumberFormat="1" applyFont="1" applyBorder="1" applyAlignment="1" applyProtection="1">
      <alignment vertical="center"/>
      <protection locked="0"/>
    </xf>
    <xf numFmtId="0" fontId="1" fillId="0" borderId="0" xfId="0" applyFont="1" applyBorder="1" applyAlignment="1" applyProtection="1">
      <alignment vertical="center"/>
    </xf>
    <xf numFmtId="164" fontId="3" fillId="0" borderId="0" xfId="0" applyNumberFormat="1" applyFont="1" applyBorder="1" applyAlignment="1" applyProtection="1">
      <alignment vertical="center"/>
    </xf>
    <xf numFmtId="164" fontId="1" fillId="0" borderId="0" xfId="0" applyNumberFormat="1" applyFont="1" applyFill="1" applyBorder="1" applyAlignment="1" applyProtection="1">
      <alignment vertical="center"/>
    </xf>
    <xf numFmtId="3" fontId="2" fillId="2" borderId="0" xfId="0" applyNumberFormat="1" applyFont="1" applyFill="1" applyBorder="1" applyAlignment="1" applyProtection="1">
      <alignment vertical="center"/>
    </xf>
    <xf numFmtId="3" fontId="5" fillId="0" borderId="0" xfId="0" applyNumberFormat="1" applyFont="1" applyBorder="1" applyAlignment="1" applyProtection="1">
      <alignment vertical="center"/>
    </xf>
    <xf numFmtId="3" fontId="2" fillId="0" borderId="0" xfId="0" applyNumberFormat="1" applyFont="1" applyBorder="1" applyAlignment="1" applyProtection="1">
      <alignment horizontal="center" vertical="center"/>
    </xf>
    <xf numFmtId="40" fontId="3" fillId="0" borderId="0" xfId="0" quotePrefix="1" applyNumberFormat="1" applyFont="1" applyBorder="1" applyAlignment="1" applyProtection="1">
      <alignment horizontal="left" vertical="center"/>
    </xf>
    <xf numFmtId="40" fontId="3" fillId="0" borderId="0" xfId="0" applyNumberFormat="1" applyFont="1" applyBorder="1" applyAlignment="1" applyProtection="1">
      <alignment horizontal="left" vertical="center"/>
    </xf>
    <xf numFmtId="164" fontId="12" fillId="0" borderId="0" xfId="0" applyNumberFormat="1" applyFont="1" applyBorder="1" applyAlignment="1" applyProtection="1">
      <alignment vertical="center"/>
    </xf>
    <xf numFmtId="164" fontId="13" fillId="0" borderId="0" xfId="0" applyNumberFormat="1" applyFont="1" applyBorder="1" applyAlignment="1" applyProtection="1">
      <alignment vertical="center"/>
      <protection locked="0"/>
    </xf>
    <xf numFmtId="0" fontId="18" fillId="0" borderId="0" xfId="0" applyFont="1" applyBorder="1" applyAlignment="1" applyProtection="1">
      <alignment vertical="center"/>
    </xf>
    <xf numFmtId="0" fontId="18" fillId="0" borderId="0" xfId="0" applyFont="1" applyBorder="1" applyAlignment="1" applyProtection="1">
      <alignment vertical="center"/>
      <protection locked="0"/>
    </xf>
    <xf numFmtId="0" fontId="1" fillId="0" borderId="0" xfId="0" applyFont="1" applyBorder="1" applyAlignment="1" applyProtection="1">
      <alignment vertical="center"/>
      <protection locked="0"/>
    </xf>
    <xf numFmtId="164" fontId="10" fillId="0" borderId="0" xfId="0" applyNumberFormat="1" applyFont="1" applyBorder="1" applyAlignment="1" applyProtection="1">
      <alignment vertical="center"/>
    </xf>
    <xf numFmtId="3" fontId="15" fillId="0" borderId="0" xfId="0" applyNumberFormat="1" applyFont="1" applyBorder="1" applyAlignment="1" applyProtection="1">
      <alignment vertical="center"/>
      <protection locked="0"/>
    </xf>
    <xf numFmtId="3" fontId="17" fillId="0" borderId="0" xfId="0" applyNumberFormat="1" applyFont="1" applyBorder="1" applyAlignment="1" applyProtection="1">
      <alignment vertical="center"/>
      <protection locked="0"/>
    </xf>
    <xf numFmtId="3" fontId="17" fillId="0" borderId="0" xfId="0" applyNumberFormat="1" applyFont="1" applyBorder="1" applyAlignment="1" applyProtection="1">
      <alignment vertical="center"/>
    </xf>
    <xf numFmtId="164" fontId="10" fillId="0" borderId="3" xfId="0" applyNumberFormat="1" applyFont="1" applyBorder="1" applyAlignment="1" applyProtection="1">
      <alignment vertical="center"/>
    </xf>
    <xf numFmtId="164" fontId="3" fillId="0" borderId="1" xfId="0" applyNumberFormat="1" applyFont="1" applyBorder="1" applyAlignment="1" applyProtection="1">
      <alignment vertical="center"/>
    </xf>
    <xf numFmtId="164" fontId="17" fillId="0" borderId="3" xfId="0" applyNumberFormat="1" applyFont="1" applyBorder="1" applyAlignment="1" applyProtection="1">
      <alignment vertical="center"/>
    </xf>
    <xf numFmtId="164" fontId="17" fillId="0" borderId="1" xfId="0" applyNumberFormat="1" applyFont="1" applyBorder="1" applyAlignment="1" applyProtection="1">
      <alignment horizontal="left" vertical="center"/>
    </xf>
    <xf numFmtId="164" fontId="17" fillId="0" borderId="1" xfId="0" applyNumberFormat="1" applyFont="1" applyBorder="1" applyAlignment="1" applyProtection="1">
      <alignment vertical="center"/>
    </xf>
    <xf numFmtId="164" fontId="1" fillId="0" borderId="1" xfId="0" applyNumberFormat="1" applyFont="1" applyBorder="1" applyAlignment="1" applyProtection="1">
      <alignment vertical="center"/>
    </xf>
    <xf numFmtId="164" fontId="16" fillId="0" borderId="3" xfId="0" applyNumberFormat="1" applyFont="1" applyBorder="1" applyAlignment="1" applyProtection="1">
      <alignment vertical="center"/>
    </xf>
    <xf numFmtId="164" fontId="4" fillId="0" borderId="1" xfId="0" applyNumberFormat="1" applyFont="1" applyBorder="1" applyAlignment="1" applyProtection="1">
      <alignment vertical="center"/>
    </xf>
    <xf numFmtId="0" fontId="2" fillId="0" borderId="5" xfId="0" applyFont="1" applyBorder="1" applyAlignment="1" applyProtection="1">
      <alignment horizontal="center" vertical="center"/>
    </xf>
    <xf numFmtId="3" fontId="10" fillId="0" borderId="5" xfId="0" applyNumberFormat="1" applyFont="1" applyBorder="1" applyAlignment="1" applyProtection="1">
      <alignment vertical="center"/>
    </xf>
    <xf numFmtId="3" fontId="15" fillId="0" borderId="0" xfId="0" applyNumberFormat="1" applyFont="1" applyBorder="1" applyAlignment="1" applyProtection="1">
      <alignment vertical="center"/>
    </xf>
    <xf numFmtId="3" fontId="14" fillId="0" borderId="0" xfId="0" applyNumberFormat="1" applyFont="1" applyBorder="1" applyAlignment="1" applyProtection="1">
      <alignment vertical="center"/>
    </xf>
    <xf numFmtId="164" fontId="12" fillId="0" borderId="1" xfId="0" applyNumberFormat="1" applyFont="1" applyBorder="1" applyAlignment="1" applyProtection="1">
      <alignment vertical="center"/>
    </xf>
    <xf numFmtId="164" fontId="3" fillId="3" borderId="7" xfId="0" applyNumberFormat="1" applyFont="1" applyFill="1" applyBorder="1" applyAlignment="1" applyProtection="1">
      <alignment horizontal="left" vertical="center"/>
    </xf>
    <xf numFmtId="164" fontId="11" fillId="0" borderId="0" xfId="0" applyNumberFormat="1" applyFont="1" applyBorder="1" applyAlignment="1" applyProtection="1">
      <alignment horizontal="center" vertical="center"/>
    </xf>
    <xf numFmtId="1" fontId="11" fillId="0" borderId="0" xfId="0" applyNumberFormat="1" applyFont="1" applyBorder="1" applyAlignment="1" applyProtection="1">
      <alignment horizontal="center" vertical="center"/>
    </xf>
    <xf numFmtId="0" fontId="14" fillId="0" borderId="0" xfId="0" applyFont="1" applyBorder="1" applyAlignment="1" applyProtection="1">
      <alignment vertical="center"/>
      <protection locked="0"/>
    </xf>
    <xf numFmtId="0" fontId="12" fillId="0" borderId="0" xfId="0" applyFont="1" applyBorder="1" applyAlignment="1" applyProtection="1">
      <alignment vertical="center"/>
      <protection locked="0"/>
    </xf>
    <xf numFmtId="164" fontId="11" fillId="0" borderId="0" xfId="0" applyNumberFormat="1" applyFont="1" applyFill="1" applyBorder="1" applyAlignment="1" applyProtection="1">
      <alignment horizontal="left" vertical="center"/>
    </xf>
    <xf numFmtId="164" fontId="2" fillId="0" borderId="8" xfId="0" applyNumberFormat="1" applyFont="1" applyBorder="1" applyAlignment="1" applyProtection="1">
      <alignment vertical="center"/>
    </xf>
    <xf numFmtId="164" fontId="6" fillId="0" borderId="8" xfId="0" applyNumberFormat="1" applyFont="1" applyBorder="1" applyAlignment="1" applyProtection="1">
      <alignment vertical="center"/>
    </xf>
    <xf numFmtId="164" fontId="6" fillId="0" borderId="9" xfId="0" applyNumberFormat="1" applyFont="1" applyBorder="1" applyAlignment="1" applyProtection="1">
      <alignment vertical="center"/>
    </xf>
    <xf numFmtId="164" fontId="6" fillId="0" borderId="10" xfId="0" applyNumberFormat="1" applyFont="1" applyBorder="1" applyAlignment="1" applyProtection="1">
      <alignment vertical="center"/>
    </xf>
    <xf numFmtId="3" fontId="15" fillId="0" borderId="5" xfId="0" applyNumberFormat="1" applyFont="1" applyBorder="1" applyAlignment="1" applyProtection="1">
      <alignment vertical="center"/>
    </xf>
    <xf numFmtId="164" fontId="15" fillId="0" borderId="3" xfId="0" applyNumberFormat="1" applyFont="1" applyBorder="1" applyAlignment="1" applyProtection="1">
      <alignment vertical="center"/>
    </xf>
    <xf numFmtId="164" fontId="15" fillId="0" borderId="1" xfId="0" applyNumberFormat="1" applyFont="1" applyBorder="1" applyAlignment="1" applyProtection="1">
      <alignment vertical="center"/>
    </xf>
    <xf numFmtId="164" fontId="2" fillId="0" borderId="3" xfId="0" applyNumberFormat="1" applyFont="1" applyBorder="1" applyAlignment="1" applyProtection="1">
      <alignment horizontal="right" vertical="center"/>
    </xf>
    <xf numFmtId="164" fontId="2" fillId="0" borderId="3" xfId="0" applyNumberFormat="1" applyFont="1" applyBorder="1" applyAlignment="1" applyProtection="1">
      <alignment horizontal="left" vertical="center"/>
    </xf>
    <xf numFmtId="164" fontId="2" fillId="0" borderId="1" xfId="0" applyNumberFormat="1" applyFont="1" applyBorder="1" applyAlignment="1" applyProtection="1">
      <alignment horizontal="left" vertical="center"/>
    </xf>
    <xf numFmtId="164" fontId="4" fillId="0" borderId="8" xfId="0" applyNumberFormat="1" applyFont="1" applyBorder="1" applyAlignment="1" applyProtection="1">
      <alignment vertical="center"/>
    </xf>
    <xf numFmtId="3" fontId="12" fillId="0" borderId="0" xfId="0" applyNumberFormat="1" applyFont="1" applyFill="1" applyBorder="1" applyAlignment="1" applyProtection="1">
      <alignment horizontal="right" vertical="center"/>
    </xf>
    <xf numFmtId="164" fontId="12" fillId="4" borderId="11" xfId="0" applyNumberFormat="1" applyFont="1" applyFill="1" applyBorder="1" applyAlignment="1" applyProtection="1">
      <alignment vertical="center"/>
    </xf>
    <xf numFmtId="3" fontId="5" fillId="5" borderId="0" xfId="0" applyNumberFormat="1" applyFont="1" applyFill="1" applyBorder="1" applyAlignment="1" applyProtection="1">
      <alignment vertical="center"/>
    </xf>
    <xf numFmtId="3" fontId="5" fillId="0" borderId="0" xfId="0" applyNumberFormat="1" applyFont="1" applyFill="1" applyBorder="1" applyAlignment="1" applyProtection="1">
      <alignment vertical="center"/>
    </xf>
    <xf numFmtId="3" fontId="14" fillId="6" borderId="0" xfId="0" applyNumberFormat="1" applyFont="1" applyFill="1" applyBorder="1" applyAlignment="1" applyProtection="1">
      <alignment vertical="center"/>
    </xf>
    <xf numFmtId="0" fontId="14" fillId="0" borderId="0" xfId="0" applyFont="1" applyBorder="1" applyAlignment="1" applyProtection="1">
      <alignment vertical="center"/>
    </xf>
    <xf numFmtId="0" fontId="12" fillId="0" borderId="0" xfId="0" applyFont="1" applyBorder="1" applyAlignment="1" applyProtection="1">
      <alignment vertical="center"/>
    </xf>
    <xf numFmtId="0" fontId="11" fillId="0" borderId="0" xfId="0" applyFont="1" applyBorder="1" applyAlignment="1" applyProtection="1">
      <alignment vertical="center"/>
    </xf>
    <xf numFmtId="4" fontId="11" fillId="0" borderId="0" xfId="0" applyNumberFormat="1" applyFont="1" applyBorder="1" applyAlignment="1" applyProtection="1">
      <alignment vertical="center"/>
    </xf>
    <xf numFmtId="1" fontId="14" fillId="0" borderId="5" xfId="0" applyNumberFormat="1" applyFont="1" applyBorder="1" applyAlignment="1" applyProtection="1">
      <alignment vertical="center"/>
    </xf>
    <xf numFmtId="1" fontId="14" fillId="0" borderId="5" xfId="0" applyNumberFormat="1" applyFont="1" applyFill="1" applyBorder="1" applyAlignment="1" applyProtection="1">
      <alignment vertical="center"/>
    </xf>
    <xf numFmtId="1" fontId="14" fillId="0" borderId="0" xfId="0" applyNumberFormat="1" applyFont="1" applyBorder="1" applyAlignment="1" applyProtection="1">
      <alignment vertical="center"/>
    </xf>
    <xf numFmtId="1" fontId="14" fillId="0" borderId="0" xfId="0" applyNumberFormat="1" applyFont="1" applyFill="1" applyBorder="1" applyAlignment="1" applyProtection="1">
      <alignment vertical="center"/>
    </xf>
    <xf numFmtId="164" fontId="12" fillId="0" borderId="1" xfId="0" applyNumberFormat="1" applyFont="1" applyBorder="1" applyAlignment="1" applyProtection="1">
      <alignment horizontal="center" vertical="center"/>
    </xf>
    <xf numFmtId="165" fontId="10" fillId="0" borderId="5" xfId="0" applyNumberFormat="1" applyFont="1" applyBorder="1" applyAlignment="1" applyProtection="1">
      <alignment vertical="center"/>
    </xf>
    <xf numFmtId="164" fontId="10" fillId="0" borderId="1" xfId="0" applyNumberFormat="1" applyFont="1" applyBorder="1" applyAlignment="1" applyProtection="1">
      <alignment vertical="center"/>
    </xf>
    <xf numFmtId="164" fontId="20" fillId="0" borderId="12" xfId="0" applyNumberFormat="1" applyFont="1" applyBorder="1" applyAlignment="1" applyProtection="1">
      <alignment vertical="center"/>
    </xf>
    <xf numFmtId="164" fontId="9" fillId="0" borderId="1" xfId="0" applyNumberFormat="1" applyFont="1" applyBorder="1" applyAlignment="1" applyProtection="1">
      <alignment vertical="center"/>
    </xf>
    <xf numFmtId="164" fontId="9" fillId="0" borderId="0" xfId="0" applyNumberFormat="1" applyFont="1" applyBorder="1" applyAlignment="1" applyProtection="1">
      <alignment horizontal="center" vertical="center"/>
    </xf>
    <xf numFmtId="1" fontId="9" fillId="0" borderId="0" xfId="0" applyNumberFormat="1" applyFont="1" applyBorder="1" applyAlignment="1" applyProtection="1">
      <alignment horizontal="center" vertical="center"/>
    </xf>
    <xf numFmtId="164" fontId="20" fillId="0" borderId="3" xfId="0" applyNumberFormat="1" applyFont="1" applyBorder="1" applyAlignment="1" applyProtection="1">
      <alignment horizontal="left" vertical="center"/>
    </xf>
    <xf numFmtId="0" fontId="10" fillId="0" borderId="0" xfId="0" applyFont="1" applyBorder="1" applyAlignment="1" applyProtection="1">
      <alignment vertical="center"/>
    </xf>
    <xf numFmtId="0" fontId="10" fillId="0" borderId="3" xfId="0" applyFont="1" applyBorder="1" applyAlignment="1" applyProtection="1">
      <alignment vertical="center"/>
    </xf>
    <xf numFmtId="0" fontId="10" fillId="0" borderId="1" xfId="0" applyFont="1" applyBorder="1" applyAlignment="1" applyProtection="1">
      <alignment vertical="center"/>
    </xf>
    <xf numFmtId="0" fontId="15" fillId="0" borderId="0" xfId="0" applyFont="1" applyBorder="1" applyAlignment="1" applyProtection="1">
      <alignment vertical="center"/>
    </xf>
    <xf numFmtId="0" fontId="15" fillId="0" borderId="0" xfId="0" applyFont="1" applyBorder="1" applyAlignment="1" applyProtection="1">
      <alignment vertical="center"/>
      <protection locked="0"/>
    </xf>
    <xf numFmtId="0" fontId="9" fillId="0" borderId="3" xfId="0" applyFont="1" applyBorder="1" applyAlignment="1" applyProtection="1">
      <alignment vertical="center"/>
    </xf>
    <xf numFmtId="0" fontId="9" fillId="0" borderId="1" xfId="0" applyFont="1" applyBorder="1" applyAlignment="1" applyProtection="1">
      <alignment vertical="center"/>
    </xf>
    <xf numFmtId="4" fontId="9" fillId="0" borderId="5" xfId="0" applyNumberFormat="1" applyFont="1" applyBorder="1" applyAlignment="1" applyProtection="1">
      <alignment vertical="center"/>
    </xf>
    <xf numFmtId="1" fontId="15" fillId="0" borderId="0" xfId="0" applyNumberFormat="1" applyFont="1" applyBorder="1" applyAlignment="1" applyProtection="1">
      <alignment horizontal="center" vertical="center"/>
    </xf>
    <xf numFmtId="1" fontId="15" fillId="0" borderId="0" xfId="0" applyNumberFormat="1" applyFont="1" applyFill="1" applyBorder="1" applyAlignment="1" applyProtection="1">
      <alignment horizontal="center" vertical="center"/>
    </xf>
    <xf numFmtId="3" fontId="15" fillId="0" borderId="5" xfId="0" applyNumberFormat="1" applyFont="1" applyFill="1" applyBorder="1" applyAlignment="1" applyProtection="1">
      <alignment vertical="center"/>
    </xf>
    <xf numFmtId="0" fontId="20" fillId="3" borderId="0" xfId="0" applyFont="1" applyFill="1" applyBorder="1" applyAlignment="1" applyProtection="1">
      <alignment horizontal="center" vertical="center"/>
    </xf>
    <xf numFmtId="164" fontId="15" fillId="0" borderId="0" xfId="0" applyNumberFormat="1" applyFont="1" applyBorder="1" applyAlignment="1" applyProtection="1">
      <alignment vertical="center"/>
    </xf>
    <xf numFmtId="164" fontId="20" fillId="0" borderId="3" xfId="0" applyNumberFormat="1" applyFont="1" applyBorder="1" applyAlignment="1" applyProtection="1">
      <alignment vertical="center"/>
    </xf>
    <xf numFmtId="3" fontId="22" fillId="0" borderId="0" xfId="0" applyNumberFormat="1" applyFont="1" applyBorder="1" applyAlignment="1" applyProtection="1">
      <alignment vertical="center"/>
    </xf>
    <xf numFmtId="164" fontId="10" fillId="0" borderId="1" xfId="0" applyNumberFormat="1" applyFont="1" applyBorder="1" applyAlignment="1" applyProtection="1">
      <alignment horizontal="center" vertical="center"/>
    </xf>
    <xf numFmtId="3" fontId="23" fillId="0" borderId="0" xfId="0" applyNumberFormat="1" applyFont="1" applyBorder="1" applyAlignment="1" applyProtection="1">
      <alignment vertical="center"/>
    </xf>
    <xf numFmtId="3" fontId="10" fillId="0" borderId="0" xfId="0" applyNumberFormat="1" applyFont="1" applyBorder="1" applyAlignment="1" applyProtection="1">
      <alignment vertical="center"/>
      <protection locked="0"/>
    </xf>
    <xf numFmtId="164" fontId="20" fillId="0" borderId="0" xfId="0" applyNumberFormat="1" applyFont="1" applyBorder="1" applyAlignment="1" applyProtection="1">
      <alignment vertical="center"/>
    </xf>
    <xf numFmtId="164" fontId="16" fillId="0" borderId="1" xfId="0" applyNumberFormat="1" applyFont="1" applyBorder="1" applyAlignment="1" applyProtection="1">
      <alignment vertical="center"/>
    </xf>
    <xf numFmtId="3" fontId="15" fillId="6" borderId="0" xfId="0" applyNumberFormat="1" applyFont="1" applyFill="1" applyBorder="1" applyAlignment="1" applyProtection="1">
      <alignment vertical="center"/>
    </xf>
    <xf numFmtId="3" fontId="2" fillId="0" borderId="6" xfId="0" applyNumberFormat="1" applyFont="1" applyBorder="1" applyAlignment="1" applyProtection="1">
      <alignment vertical="center"/>
    </xf>
    <xf numFmtId="3" fontId="17" fillId="0" borderId="6" xfId="0" applyNumberFormat="1" applyFont="1" applyBorder="1" applyAlignment="1" applyProtection="1">
      <alignment vertical="center"/>
    </xf>
    <xf numFmtId="3" fontId="15" fillId="0" borderId="6" xfId="0" applyNumberFormat="1" applyFont="1" applyBorder="1" applyAlignment="1" applyProtection="1">
      <alignment vertical="center"/>
    </xf>
    <xf numFmtId="3" fontId="2" fillId="0" borderId="13" xfId="0" applyNumberFormat="1" applyFont="1" applyBorder="1" applyAlignment="1" applyProtection="1">
      <alignment vertical="center"/>
    </xf>
    <xf numFmtId="3" fontId="2" fillId="4" borderId="7" xfId="0" applyNumberFormat="1" applyFont="1" applyFill="1" applyBorder="1" applyAlignment="1" applyProtection="1">
      <alignment vertical="center"/>
    </xf>
    <xf numFmtId="3" fontId="2" fillId="0" borderId="6" xfId="0" applyNumberFormat="1" applyFont="1" applyFill="1" applyBorder="1" applyAlignment="1" applyProtection="1">
      <alignment vertical="center"/>
    </xf>
    <xf numFmtId="4" fontId="10" fillId="0" borderId="5" xfId="0" applyNumberFormat="1" applyFont="1" applyBorder="1" applyAlignment="1" applyProtection="1">
      <alignment vertical="center"/>
    </xf>
    <xf numFmtId="0" fontId="15" fillId="0" borderId="6" xfId="0" applyFont="1" applyBorder="1" applyAlignment="1" applyProtection="1">
      <alignment vertical="center"/>
    </xf>
    <xf numFmtId="3" fontId="10" fillId="0" borderId="6" xfId="0" applyNumberFormat="1" applyFont="1" applyBorder="1" applyAlignment="1" applyProtection="1">
      <alignment vertical="center"/>
    </xf>
    <xf numFmtId="164" fontId="13" fillId="0" borderId="0" xfId="0" applyNumberFormat="1" applyFont="1" applyBorder="1" applyAlignment="1" applyProtection="1">
      <alignment vertical="center"/>
    </xf>
    <xf numFmtId="164" fontId="9" fillId="0" borderId="0" xfId="0" applyNumberFormat="1" applyFont="1" applyBorder="1" applyAlignment="1" applyProtection="1">
      <alignment vertical="center"/>
    </xf>
    <xf numFmtId="3" fontId="14" fillId="0" borderId="6" xfId="0" applyNumberFormat="1" applyFont="1" applyBorder="1" applyAlignment="1" applyProtection="1">
      <alignment vertical="center"/>
    </xf>
    <xf numFmtId="3" fontId="12" fillId="0" borderId="6" xfId="0" applyNumberFormat="1" applyFont="1" applyBorder="1" applyAlignment="1" applyProtection="1">
      <alignment vertical="center"/>
    </xf>
    <xf numFmtId="3" fontId="2" fillId="0" borderId="3" xfId="0" applyNumberFormat="1" applyFont="1" applyBorder="1" applyAlignment="1" applyProtection="1">
      <alignment vertical="center"/>
    </xf>
    <xf numFmtId="0" fontId="2" fillId="0" borderId="13" xfId="0" applyFont="1" applyBorder="1" applyAlignment="1" applyProtection="1">
      <alignment vertical="center"/>
    </xf>
    <xf numFmtId="0" fontId="2" fillId="0" borderId="4" xfId="0" applyFont="1" applyBorder="1" applyAlignment="1" applyProtection="1">
      <alignment vertical="center"/>
    </xf>
    <xf numFmtId="3" fontId="15" fillId="0" borderId="14" xfId="0" applyNumberFormat="1" applyFont="1" applyBorder="1" applyAlignment="1" applyProtection="1">
      <alignment vertical="center"/>
    </xf>
    <xf numFmtId="3" fontId="15" fillId="0" borderId="15" xfId="0" applyNumberFormat="1" applyFont="1" applyBorder="1" applyAlignment="1" applyProtection="1">
      <alignment vertical="center"/>
    </xf>
    <xf numFmtId="3" fontId="15" fillId="0" borderId="6" xfId="0" applyNumberFormat="1" applyFont="1" applyBorder="1" applyAlignment="1" applyProtection="1">
      <alignment horizontal="left" vertical="center"/>
    </xf>
    <xf numFmtId="0" fontId="21" fillId="0" borderId="6" xfId="0" applyFont="1" applyBorder="1" applyAlignment="1" applyProtection="1">
      <alignment vertical="center"/>
    </xf>
    <xf numFmtId="0" fontId="19" fillId="0" borderId="0" xfId="0" applyFont="1" applyBorder="1" applyAlignment="1" applyProtection="1">
      <alignment vertical="center"/>
    </xf>
    <xf numFmtId="0" fontId="3" fillId="0" borderId="5" xfId="0" applyFont="1" applyBorder="1" applyAlignment="1" applyProtection="1">
      <alignment vertical="center"/>
    </xf>
    <xf numFmtId="0" fontId="2" fillId="0" borderId="5" xfId="0" applyFont="1" applyBorder="1" applyAlignment="1" applyProtection="1">
      <alignment vertical="center"/>
    </xf>
    <xf numFmtId="3" fontId="9" fillId="4" borderId="5" xfId="0" applyNumberFormat="1" applyFont="1" applyFill="1" applyBorder="1" applyAlignment="1" applyProtection="1">
      <alignment vertical="center"/>
      <protection locked="0"/>
    </xf>
    <xf numFmtId="0" fontId="10" fillId="4" borderId="5" xfId="0" applyFont="1" applyFill="1" applyBorder="1" applyAlignment="1" applyProtection="1">
      <alignment vertical="center"/>
      <protection locked="0"/>
    </xf>
    <xf numFmtId="3" fontId="10" fillId="0" borderId="0" xfId="0" applyNumberFormat="1" applyFont="1" applyBorder="1" applyAlignment="1" applyProtection="1">
      <alignment horizontal="center" vertical="center"/>
      <protection locked="0"/>
    </xf>
    <xf numFmtId="3" fontId="24" fillId="0" borderId="0" xfId="0" applyNumberFormat="1" applyFont="1" applyBorder="1" applyAlignment="1" applyProtection="1">
      <alignment vertical="center"/>
    </xf>
    <xf numFmtId="0" fontId="13" fillId="0" borderId="0" xfId="0" quotePrefix="1" applyNumberFormat="1" applyFont="1" applyBorder="1" applyAlignment="1" applyProtection="1">
      <alignment horizontal="center" vertical="center"/>
      <protection locked="0"/>
    </xf>
    <xf numFmtId="0" fontId="6" fillId="0" borderId="3" xfId="0" applyFont="1" applyBorder="1" applyAlignment="1" applyProtection="1">
      <alignment vertical="center"/>
    </xf>
    <xf numFmtId="0" fontId="14" fillId="0" borderId="3" xfId="0" applyFont="1" applyBorder="1" applyAlignment="1" applyProtection="1">
      <alignment vertical="center"/>
    </xf>
    <xf numFmtId="164" fontId="3" fillId="0" borderId="1" xfId="0" applyNumberFormat="1" applyFont="1" applyBorder="1" applyAlignment="1" applyProtection="1">
      <alignment horizontal="center" vertical="center"/>
    </xf>
    <xf numFmtId="40" fontId="3" fillId="0" borderId="1" xfId="0" quotePrefix="1" applyNumberFormat="1" applyFont="1" applyBorder="1" applyAlignment="1" applyProtection="1">
      <alignment horizontal="center" vertical="center"/>
    </xf>
    <xf numFmtId="164" fontId="3" fillId="0" borderId="1" xfId="0" quotePrefix="1" applyNumberFormat="1" applyFont="1" applyBorder="1" applyAlignment="1" applyProtection="1">
      <alignment horizontal="center" vertical="center"/>
      <protection locked="0"/>
    </xf>
    <xf numFmtId="0" fontId="6" fillId="0" borderId="1" xfId="0" applyFont="1" applyBorder="1" applyAlignment="1" applyProtection="1">
      <alignment horizontal="left" vertical="center"/>
    </xf>
    <xf numFmtId="3" fontId="17" fillId="0" borderId="5" xfId="0" applyNumberFormat="1" applyFont="1" applyBorder="1" applyAlignment="1" applyProtection="1">
      <alignment vertical="center"/>
      <protection locked="0"/>
    </xf>
    <xf numFmtId="164" fontId="10" fillId="0" borderId="1" xfId="0" applyNumberFormat="1" applyFont="1" applyBorder="1" applyAlignment="1" applyProtection="1">
      <alignment horizontal="left" vertical="center"/>
    </xf>
    <xf numFmtId="0" fontId="2" fillId="0" borderId="0" xfId="0" applyFont="1" applyBorder="1" applyAlignment="1" applyProtection="1">
      <alignment horizontal="left" vertical="center"/>
    </xf>
    <xf numFmtId="0" fontId="3" fillId="0" borderId="6" xfId="0" applyFont="1" applyBorder="1" applyAlignment="1" applyProtection="1">
      <alignment vertical="center"/>
    </xf>
    <xf numFmtId="40" fontId="3" fillId="0" borderId="1" xfId="0" applyNumberFormat="1" applyFont="1" applyBorder="1" applyAlignment="1" applyProtection="1">
      <alignment horizontal="left" vertical="center"/>
    </xf>
    <xf numFmtId="3" fontId="2" fillId="0" borderId="5" xfId="0" applyNumberFormat="1" applyFont="1" applyFill="1" applyBorder="1" applyAlignment="1" applyProtection="1">
      <alignment vertical="center"/>
      <protection locked="0"/>
    </xf>
    <xf numFmtId="0" fontId="18" fillId="7" borderId="0" xfId="0" applyFont="1" applyFill="1" applyAlignment="1">
      <alignment vertical="top" wrapText="1"/>
    </xf>
    <xf numFmtId="1" fontId="15" fillId="7" borderId="0" xfId="0" applyNumberFormat="1" applyFont="1" applyFill="1" applyAlignment="1">
      <alignment horizontal="center" vertical="center" wrapText="1"/>
    </xf>
    <xf numFmtId="0" fontId="15" fillId="7" borderId="0" xfId="0" applyFont="1" applyFill="1" applyAlignment="1">
      <alignment horizontal="center" vertical="top" wrapText="1"/>
    </xf>
    <xf numFmtId="0" fontId="15" fillId="7" borderId="0" xfId="0" applyFont="1" applyFill="1"/>
    <xf numFmtId="0" fontId="15" fillId="7" borderId="0" xfId="0" applyFont="1" applyFill="1" applyBorder="1" applyAlignment="1">
      <alignment vertical="center"/>
    </xf>
    <xf numFmtId="0" fontId="15" fillId="7" borderId="0" xfId="0" applyFont="1" applyFill="1" applyBorder="1" applyAlignment="1">
      <alignment horizontal="left"/>
    </xf>
    <xf numFmtId="0" fontId="15" fillId="7" borderId="0" xfId="0" applyFont="1" applyFill="1" applyBorder="1"/>
    <xf numFmtId="3" fontId="15" fillId="7" borderId="0" xfId="0" applyNumberFormat="1" applyFont="1" applyFill="1" applyBorder="1"/>
    <xf numFmtId="3" fontId="30" fillId="7" borderId="0" xfId="0" applyNumberFormat="1" applyFont="1" applyFill="1" applyBorder="1" applyAlignment="1">
      <alignment horizontal="center"/>
    </xf>
    <xf numFmtId="4" fontId="25" fillId="3" borderId="5" xfId="0" applyNumberFormat="1" applyFont="1" applyFill="1" applyBorder="1" applyAlignment="1" applyProtection="1">
      <alignment vertical="center"/>
      <protection locked="0"/>
    </xf>
    <xf numFmtId="0" fontId="28" fillId="0" borderId="0" xfId="0" applyFont="1"/>
    <xf numFmtId="0" fontId="28" fillId="0" borderId="0" xfId="0" applyFont="1" applyAlignment="1">
      <alignment horizontal="center" textRotation="90"/>
    </xf>
    <xf numFmtId="0" fontId="28" fillId="0" borderId="0" xfId="0" applyFont="1" applyAlignment="1">
      <alignment horizontal="center" vertical="center" textRotation="90"/>
    </xf>
    <xf numFmtId="0" fontId="32" fillId="0" borderId="0" xfId="0" applyFont="1"/>
    <xf numFmtId="3" fontId="32" fillId="0" borderId="0" xfId="0" applyNumberFormat="1" applyFont="1" applyAlignment="1">
      <alignment vertical="center"/>
    </xf>
    <xf numFmtId="0" fontId="31" fillId="0" borderId="0" xfId="0" applyFont="1"/>
    <xf numFmtId="0" fontId="28" fillId="0" borderId="0" xfId="0" applyFont="1" applyAlignment="1">
      <alignment wrapText="1"/>
    </xf>
    <xf numFmtId="0" fontId="32" fillId="0" borderId="0" xfId="0" applyFont="1" applyAlignment="1">
      <alignment vertical="center"/>
    </xf>
    <xf numFmtId="0" fontId="0" fillId="0" borderId="0" xfId="0" applyAlignment="1">
      <alignment horizontal="center"/>
    </xf>
    <xf numFmtId="0" fontId="35" fillId="0" borderId="0" xfId="0" applyFont="1"/>
    <xf numFmtId="0" fontId="34" fillId="0" borderId="0" xfId="0" applyFont="1"/>
    <xf numFmtId="3" fontId="35" fillId="0" borderId="0" xfId="0" applyNumberFormat="1" applyFont="1"/>
    <xf numFmtId="3" fontId="37" fillId="0" borderId="0" xfId="0" applyNumberFormat="1" applyFont="1"/>
    <xf numFmtId="0" fontId="37" fillId="0" borderId="0" xfId="0" applyFont="1"/>
    <xf numFmtId="0" fontId="38" fillId="0" borderId="0" xfId="0" applyFont="1" applyAlignment="1"/>
    <xf numFmtId="0" fontId="38" fillId="0" borderId="0" xfId="0" applyFont="1" applyAlignment="1">
      <alignment horizontal="center"/>
    </xf>
    <xf numFmtId="3" fontId="38" fillId="0" borderId="0" xfId="0" applyNumberFormat="1" applyFont="1"/>
    <xf numFmtId="0" fontId="37" fillId="0" borderId="0" xfId="0" applyFont="1" applyAlignment="1">
      <alignment horizontal="center" textRotation="90"/>
    </xf>
    <xf numFmtId="0" fontId="35" fillId="0" borderId="0" xfId="0" applyFont="1" applyAlignment="1">
      <alignment wrapText="1"/>
    </xf>
    <xf numFmtId="0" fontId="37" fillId="0" borderId="0" xfId="0" applyFont="1" applyAlignment="1">
      <alignment wrapText="1"/>
    </xf>
    <xf numFmtId="3" fontId="37" fillId="0" borderId="0" xfId="0" applyNumberFormat="1" applyFont="1" applyAlignment="1">
      <alignment vertical="center"/>
    </xf>
    <xf numFmtId="0" fontId="28" fillId="0" borderId="0" xfId="0" applyFont="1" applyFill="1"/>
    <xf numFmtId="0" fontId="37" fillId="0" borderId="16" xfId="0" applyFont="1" applyBorder="1"/>
    <xf numFmtId="3" fontId="37" fillId="0" borderId="16" xfId="0" applyNumberFormat="1" applyFont="1" applyBorder="1"/>
    <xf numFmtId="0" fontId="37" fillId="0" borderId="17" xfId="0" applyFont="1" applyBorder="1"/>
    <xf numFmtId="3" fontId="37" fillId="0" borderId="17" xfId="0" applyNumberFormat="1" applyFont="1" applyBorder="1"/>
    <xf numFmtId="0" fontId="37" fillId="0" borderId="18" xfId="0" applyFont="1" applyBorder="1"/>
    <xf numFmtId="0" fontId="38" fillId="0" borderId="18" xfId="0" applyFont="1" applyBorder="1" applyAlignment="1">
      <alignment horizontal="right"/>
    </xf>
    <xf numFmtId="3" fontId="38" fillId="0" borderId="18" xfId="0" applyNumberFormat="1" applyFont="1" applyBorder="1"/>
    <xf numFmtId="0" fontId="37" fillId="0" borderId="19" xfId="0" applyFont="1" applyBorder="1"/>
    <xf numFmtId="3" fontId="37" fillId="0" borderId="19" xfId="0" applyNumberFormat="1" applyFont="1" applyBorder="1"/>
    <xf numFmtId="0" fontId="38" fillId="0" borderId="18" xfId="0" applyFont="1" applyBorder="1" applyAlignment="1">
      <alignment horizontal="center"/>
    </xf>
    <xf numFmtId="3" fontId="37" fillId="0" borderId="16" xfId="0" applyNumberFormat="1" applyFont="1" applyBorder="1" applyAlignment="1" applyProtection="1">
      <alignment vertical="center"/>
      <protection locked="0"/>
    </xf>
    <xf numFmtId="3" fontId="37" fillId="0" borderId="19" xfId="0" applyNumberFormat="1" applyFont="1" applyBorder="1" applyAlignment="1" applyProtection="1">
      <alignment vertical="center"/>
      <protection locked="0"/>
    </xf>
    <xf numFmtId="0" fontId="34" fillId="0" borderId="18" xfId="0" applyFont="1" applyBorder="1" applyAlignment="1">
      <alignment horizontal="center" vertical="center" textRotation="90"/>
    </xf>
    <xf numFmtId="0" fontId="37" fillId="0" borderId="18" xfId="0" applyFont="1" applyBorder="1" applyAlignment="1">
      <alignment horizontal="center" textRotation="90"/>
    </xf>
    <xf numFmtId="3" fontId="37" fillId="0" borderId="17" xfId="0" applyNumberFormat="1" applyFont="1" applyBorder="1" applyAlignment="1" applyProtection="1">
      <alignment vertical="center"/>
      <protection locked="0"/>
    </xf>
    <xf numFmtId="0" fontId="28" fillId="0" borderId="18" xfId="0" applyFont="1" applyFill="1" applyBorder="1"/>
    <xf numFmtId="0" fontId="34" fillId="0" borderId="18" xfId="0" applyFont="1" applyFill="1" applyBorder="1" applyAlignment="1"/>
    <xf numFmtId="0" fontId="37" fillId="0" borderId="16" xfId="0" applyFont="1" applyBorder="1" applyAlignment="1">
      <alignment wrapText="1"/>
    </xf>
    <xf numFmtId="0" fontId="41" fillId="0" borderId="16" xfId="0" applyFont="1" applyBorder="1" applyAlignment="1">
      <alignment horizontal="right" wrapText="1"/>
    </xf>
    <xf numFmtId="0" fontId="41" fillId="0" borderId="16" xfId="0" applyFont="1" applyBorder="1" applyAlignment="1">
      <alignment wrapText="1"/>
    </xf>
    <xf numFmtId="3" fontId="37" fillId="0" borderId="16" xfId="0" applyNumberFormat="1" applyFont="1" applyBorder="1" applyAlignment="1">
      <alignment vertical="center"/>
    </xf>
    <xf numFmtId="0" fontId="37" fillId="0" borderId="16" xfId="0" applyFont="1" applyBorder="1" applyAlignment="1">
      <alignment horizontal="right" wrapText="1"/>
    </xf>
    <xf numFmtId="0" fontId="37" fillId="0" borderId="20" xfId="0" applyFont="1" applyBorder="1" applyAlignment="1">
      <alignment wrapText="1"/>
    </xf>
    <xf numFmtId="3" fontId="37" fillId="0" borderId="20" xfId="0" applyNumberFormat="1" applyFont="1" applyBorder="1"/>
    <xf numFmtId="0" fontId="28" fillId="0" borderId="19" xfId="0" applyFont="1" applyBorder="1"/>
    <xf numFmtId="0" fontId="37" fillId="0" borderId="19" xfId="0" applyFont="1" applyBorder="1" applyAlignment="1">
      <alignment wrapText="1"/>
    </xf>
    <xf numFmtId="0" fontId="37" fillId="0" borderId="18" xfId="0" applyFont="1" applyBorder="1" applyAlignment="1">
      <alignment wrapText="1"/>
    </xf>
    <xf numFmtId="0" fontId="41" fillId="0" borderId="20" xfId="0" applyFont="1" applyBorder="1" applyAlignment="1">
      <alignment wrapText="1"/>
    </xf>
    <xf numFmtId="3" fontId="37" fillId="0" borderId="20" xfId="0" applyNumberFormat="1" applyFont="1" applyBorder="1" applyAlignment="1">
      <alignment vertical="center"/>
    </xf>
    <xf numFmtId="0" fontId="37" fillId="0" borderId="18" xfId="0" applyFont="1" applyBorder="1" applyAlignment="1">
      <alignment horizontal="right" wrapText="1"/>
    </xf>
    <xf numFmtId="0" fontId="37" fillId="0" borderId="21" xfId="0" applyFont="1" applyBorder="1" applyAlignment="1">
      <alignment wrapText="1"/>
    </xf>
    <xf numFmtId="3" fontId="38" fillId="0" borderId="21" xfId="0" applyNumberFormat="1" applyFont="1" applyBorder="1"/>
    <xf numFmtId="0" fontId="37" fillId="0" borderId="0" xfId="0" applyFont="1" applyBorder="1" applyAlignment="1">
      <alignment wrapText="1"/>
    </xf>
    <xf numFmtId="0" fontId="37" fillId="0" borderId="0" xfId="0" applyFont="1" applyBorder="1" applyAlignment="1">
      <alignment horizontal="right" wrapText="1"/>
    </xf>
    <xf numFmtId="3" fontId="38" fillId="0" borderId="0" xfId="0" applyNumberFormat="1" applyFont="1" applyBorder="1"/>
    <xf numFmtId="3" fontId="37" fillId="0" borderId="0" xfId="0" applyNumberFormat="1" applyFont="1" applyBorder="1"/>
    <xf numFmtId="3" fontId="38" fillId="0" borderId="0" xfId="0" applyNumberFormat="1" applyFont="1" applyAlignment="1">
      <alignment vertical="center"/>
    </xf>
    <xf numFmtId="164" fontId="38" fillId="0" borderId="0" xfId="0" applyNumberFormat="1" applyFont="1" applyFill="1" applyBorder="1" applyAlignment="1" applyProtection="1">
      <alignment vertical="center"/>
    </xf>
    <xf numFmtId="164" fontId="45" fillId="0" borderId="0" xfId="0" applyNumberFormat="1" applyFont="1" applyFill="1" applyBorder="1" applyAlignment="1" applyProtection="1">
      <alignment vertical="center"/>
    </xf>
    <xf numFmtId="164" fontId="37" fillId="0" borderId="0" xfId="0" applyNumberFormat="1" applyFont="1" applyBorder="1" applyAlignment="1" applyProtection="1">
      <alignment horizontal="left" vertical="center"/>
    </xf>
    <xf numFmtId="3" fontId="37" fillId="0" borderId="0" xfId="0" applyNumberFormat="1" applyFont="1" applyBorder="1" applyAlignment="1" applyProtection="1">
      <alignment vertical="center"/>
    </xf>
    <xf numFmtId="164" fontId="37" fillId="0" borderId="0" xfId="0" applyNumberFormat="1" applyFont="1" applyBorder="1" applyAlignment="1" applyProtection="1">
      <alignment vertical="center"/>
    </xf>
    <xf numFmtId="164" fontId="38" fillId="0" borderId="0" xfId="0" applyNumberFormat="1" applyFont="1" applyBorder="1" applyAlignment="1" applyProtection="1">
      <alignment vertical="center"/>
    </xf>
    <xf numFmtId="164" fontId="45" fillId="0" borderId="0" xfId="0" applyNumberFormat="1" applyFont="1" applyBorder="1" applyAlignment="1" applyProtection="1">
      <alignment vertical="center"/>
    </xf>
    <xf numFmtId="164" fontId="39" fillId="0" borderId="0" xfId="0" applyNumberFormat="1" applyFont="1" applyBorder="1" applyAlignment="1" applyProtection="1">
      <alignment vertical="center"/>
    </xf>
    <xf numFmtId="0" fontId="37" fillId="0" borderId="18" xfId="0" applyFont="1" applyBorder="1" applyAlignment="1">
      <alignment horizontal="center" textRotation="90" wrapText="1"/>
    </xf>
    <xf numFmtId="0" fontId="41" fillId="0" borderId="19" xfId="0" applyFont="1" applyBorder="1" applyAlignment="1">
      <alignment horizontal="right" wrapText="1"/>
    </xf>
    <xf numFmtId="0" fontId="38" fillId="0" borderId="19" xfId="0" applyFont="1" applyBorder="1" applyAlignment="1">
      <alignment wrapText="1"/>
    </xf>
    <xf numFmtId="3" fontId="37" fillId="0" borderId="19" xfId="0" applyNumberFormat="1" applyFont="1" applyBorder="1" applyAlignment="1">
      <alignment vertical="center"/>
    </xf>
    <xf numFmtId="0" fontId="41" fillId="0" borderId="20" xfId="0" applyFont="1" applyBorder="1" applyAlignment="1">
      <alignment horizontal="right" wrapText="1"/>
    </xf>
    <xf numFmtId="0" fontId="37" fillId="0" borderId="22" xfId="0" applyFont="1" applyBorder="1" applyAlignment="1">
      <alignment wrapText="1"/>
    </xf>
    <xf numFmtId="3" fontId="38" fillId="0" borderId="22" xfId="0" applyNumberFormat="1" applyFont="1" applyBorder="1"/>
    <xf numFmtId="3" fontId="38" fillId="0" borderId="22" xfId="0" applyNumberFormat="1" applyFont="1" applyBorder="1" applyAlignment="1">
      <alignment vertical="center"/>
    </xf>
    <xf numFmtId="0" fontId="38" fillId="0" borderId="22" xfId="0" applyFont="1" applyBorder="1" applyAlignment="1">
      <alignment horizontal="right" wrapText="1"/>
    </xf>
    <xf numFmtId="3" fontId="37" fillId="0" borderId="0" xfId="0" applyNumberFormat="1" applyFont="1" applyBorder="1" applyAlignment="1" applyProtection="1">
      <alignment horizontal="right" vertical="center"/>
    </xf>
    <xf numFmtId="0" fontId="35" fillId="0" borderId="0" xfId="0" applyFont="1" applyAlignment="1">
      <alignment horizontal="center"/>
    </xf>
    <xf numFmtId="0" fontId="35" fillId="0" borderId="0" xfId="0" applyFont="1" applyAlignment="1">
      <alignment vertical="center"/>
    </xf>
    <xf numFmtId="0" fontId="36" fillId="0" borderId="0" xfId="0" applyFont="1" applyAlignment="1">
      <alignment vertical="center"/>
    </xf>
    <xf numFmtId="4" fontId="36" fillId="0" borderId="0" xfId="0" applyNumberFormat="1" applyFont="1" applyAlignment="1">
      <alignment vertical="center"/>
    </xf>
    <xf numFmtId="0" fontId="35" fillId="0" borderId="23" xfId="0" applyFont="1" applyBorder="1" applyAlignment="1">
      <alignment vertical="center"/>
    </xf>
    <xf numFmtId="0" fontId="35" fillId="0" borderId="23" xfId="0" applyFont="1" applyBorder="1" applyAlignment="1">
      <alignment horizontal="center"/>
    </xf>
    <xf numFmtId="0" fontId="35" fillId="0" borderId="0" xfId="0" applyFont="1" applyFill="1" applyBorder="1" applyAlignment="1">
      <alignment vertical="center"/>
    </xf>
    <xf numFmtId="0" fontId="35" fillId="0" borderId="23" xfId="0" applyFont="1" applyBorder="1" applyAlignment="1">
      <alignment wrapText="1"/>
    </xf>
    <xf numFmtId="0" fontId="35" fillId="0" borderId="23" xfId="0" applyFont="1" applyBorder="1" applyAlignment="1">
      <alignment horizontal="center" vertical="center"/>
    </xf>
    <xf numFmtId="0" fontId="35" fillId="0" borderId="18" xfId="0" applyFont="1" applyBorder="1"/>
    <xf numFmtId="0" fontId="35" fillId="0" borderId="18" xfId="0" applyFont="1" applyBorder="1" applyAlignment="1">
      <alignment horizontal="center"/>
    </xf>
    <xf numFmtId="0" fontId="34" fillId="0" borderId="18" xfId="0" applyFont="1" applyBorder="1" applyAlignment="1">
      <alignment horizontal="center"/>
    </xf>
    <xf numFmtId="0" fontId="35" fillId="0" borderId="0" xfId="0" applyFont="1" applyAlignment="1">
      <alignment horizontal="left" indent="1"/>
    </xf>
    <xf numFmtId="0" fontId="35" fillId="0" borderId="20" xfId="0" applyFont="1" applyBorder="1" applyAlignment="1">
      <alignment horizontal="center" vertical="top"/>
    </xf>
    <xf numFmtId="0" fontId="35" fillId="0" borderId="19" xfId="0" applyFont="1" applyBorder="1" applyAlignment="1">
      <alignment vertical="top"/>
    </xf>
    <xf numFmtId="0" fontId="35" fillId="0" borderId="19" xfId="0" applyFont="1" applyBorder="1" applyAlignment="1">
      <alignment horizontal="center" vertical="top"/>
    </xf>
    <xf numFmtId="3" fontId="35" fillId="0" borderId="19" xfId="0" applyNumberFormat="1" applyFont="1" applyBorder="1" applyAlignment="1">
      <alignment vertical="top"/>
    </xf>
    <xf numFmtId="0" fontId="35" fillId="0" borderId="16" xfId="0" applyFont="1" applyBorder="1" applyAlignment="1">
      <alignment vertical="top"/>
    </xf>
    <xf numFmtId="0" fontId="35" fillId="0" borderId="16" xfId="0" applyFont="1" applyBorder="1" applyAlignment="1">
      <alignment horizontal="center" vertical="top"/>
    </xf>
    <xf numFmtId="165" fontId="35" fillId="0" borderId="16" xfId="0" applyNumberFormat="1" applyFont="1" applyBorder="1" applyAlignment="1">
      <alignment vertical="top"/>
    </xf>
    <xf numFmtId="0" fontId="35" fillId="0" borderId="20" xfId="0" applyFont="1" applyBorder="1" applyAlignment="1">
      <alignment vertical="top"/>
    </xf>
    <xf numFmtId="3" fontId="35" fillId="0" borderId="16" xfId="0" applyNumberFormat="1" applyFont="1" applyBorder="1" applyAlignment="1">
      <alignment vertical="top"/>
    </xf>
    <xf numFmtId="0" fontId="34" fillId="0" borderId="16" xfId="0" applyFont="1" applyBorder="1" applyAlignment="1">
      <alignment vertical="top"/>
    </xf>
    <xf numFmtId="0" fontId="34" fillId="0" borderId="18" xfId="0" applyFont="1" applyFill="1" applyBorder="1" applyAlignment="1">
      <alignment vertical="top"/>
    </xf>
    <xf numFmtId="0" fontId="35" fillId="0" borderId="18" xfId="0" applyFont="1" applyBorder="1" applyAlignment="1">
      <alignment horizontal="center" vertical="top"/>
    </xf>
    <xf numFmtId="3" fontId="34" fillId="0" borderId="18" xfId="0" applyNumberFormat="1" applyFont="1" applyBorder="1" applyAlignment="1">
      <alignment vertical="top"/>
    </xf>
    <xf numFmtId="0" fontId="35" fillId="0" borderId="22" xfId="0" applyFont="1" applyFill="1" applyBorder="1" applyAlignment="1">
      <alignment vertical="top"/>
    </xf>
    <xf numFmtId="0" fontId="34" fillId="0" borderId="18" xfId="0" applyFont="1" applyBorder="1" applyAlignment="1">
      <alignment vertical="top" wrapText="1"/>
    </xf>
    <xf numFmtId="0" fontId="35" fillId="0" borderId="0" xfId="0" applyFont="1" applyAlignment="1">
      <alignment vertical="top" wrapText="1"/>
    </xf>
    <xf numFmtId="165" fontId="48" fillId="0" borderId="16" xfId="0" applyNumberFormat="1" applyFont="1" applyBorder="1" applyAlignment="1">
      <alignment vertical="top"/>
    </xf>
    <xf numFmtId="165" fontId="48" fillId="0" borderId="20" xfId="0" applyNumberFormat="1" applyFont="1" applyBorder="1" applyAlignment="1">
      <alignment vertical="top"/>
    </xf>
    <xf numFmtId="0" fontId="35" fillId="0" borderId="0" xfId="0" applyFont="1" applyFill="1" applyBorder="1" applyAlignment="1">
      <alignment wrapText="1"/>
    </xf>
    <xf numFmtId="0" fontId="50" fillId="0" borderId="23" xfId="0" applyFont="1" applyBorder="1" applyAlignment="1">
      <alignment vertical="top" wrapText="1"/>
    </xf>
    <xf numFmtId="0" fontId="50" fillId="0" borderId="23" xfId="0" applyFont="1" applyBorder="1" applyAlignment="1">
      <alignment horizontal="center"/>
    </xf>
    <xf numFmtId="4" fontId="50" fillId="0" borderId="23" xfId="0" applyNumberFormat="1" applyFont="1" applyBorder="1"/>
    <xf numFmtId="0" fontId="50" fillId="0" borderId="22" xfId="0" applyFont="1" applyBorder="1" applyAlignment="1">
      <alignment vertical="top" wrapText="1"/>
    </xf>
    <xf numFmtId="0" fontId="49" fillId="0" borderId="22" xfId="0" applyFont="1" applyBorder="1" applyAlignment="1">
      <alignment horizontal="center" vertical="top"/>
    </xf>
    <xf numFmtId="3" fontId="50" fillId="0" borderId="22" xfId="0" applyNumberFormat="1" applyFont="1" applyBorder="1" applyAlignment="1">
      <alignment vertical="top"/>
    </xf>
    <xf numFmtId="3" fontId="35" fillId="0" borderId="23" xfId="0" applyNumberFormat="1" applyFont="1" applyBorder="1" applyAlignment="1">
      <alignment vertical="center"/>
    </xf>
    <xf numFmtId="4" fontId="50" fillId="0" borderId="0" xfId="0" applyNumberFormat="1" applyFont="1" applyAlignment="1">
      <alignment vertical="center"/>
    </xf>
    <xf numFmtId="168" fontId="36" fillId="0" borderId="23" xfId="0" applyNumberFormat="1" applyFont="1" applyBorder="1" applyAlignment="1">
      <alignment vertical="center"/>
    </xf>
    <xf numFmtId="0" fontId="35" fillId="0" borderId="0" xfId="0" applyFont="1" applyAlignment="1">
      <alignment horizontal="left" vertical="top" wrapText="1" indent="1"/>
    </xf>
    <xf numFmtId="164" fontId="45" fillId="0" borderId="0" xfId="0" applyNumberFormat="1" applyFont="1" applyBorder="1" applyAlignment="1" applyProtection="1">
      <alignment vertical="center"/>
      <protection locked="0"/>
    </xf>
    <xf numFmtId="164" fontId="38" fillId="0" borderId="0" xfId="0" applyNumberFormat="1" applyFont="1" applyBorder="1" applyAlignment="1" applyProtection="1">
      <alignment horizontal="center" vertical="center"/>
    </xf>
    <xf numFmtId="164" fontId="45" fillId="0" borderId="0" xfId="0" applyNumberFormat="1" applyFont="1" applyBorder="1" applyAlignment="1" applyProtection="1">
      <alignment horizontal="center" vertical="center"/>
    </xf>
    <xf numFmtId="1" fontId="45" fillId="0" borderId="0" xfId="0" applyNumberFormat="1" applyFont="1" applyBorder="1" applyAlignment="1" applyProtection="1">
      <alignment horizontal="center" vertical="center"/>
    </xf>
    <xf numFmtId="3" fontId="45" fillId="4" borderId="5" xfId="0" applyNumberFormat="1" applyFont="1" applyFill="1" applyBorder="1" applyAlignment="1" applyProtection="1">
      <alignment vertical="center"/>
      <protection locked="0"/>
    </xf>
    <xf numFmtId="164" fontId="38" fillId="0" borderId="3" xfId="0" applyNumberFormat="1" applyFont="1" applyBorder="1" applyAlignment="1" applyProtection="1">
      <alignment vertical="center"/>
    </xf>
    <xf numFmtId="0" fontId="38" fillId="4" borderId="5" xfId="0" applyFont="1" applyFill="1" applyBorder="1" applyAlignment="1" applyProtection="1">
      <alignment vertical="center"/>
      <protection locked="0"/>
    </xf>
    <xf numFmtId="3" fontId="37" fillId="0" borderId="6" xfId="0" applyNumberFormat="1" applyFont="1" applyBorder="1" applyAlignment="1" applyProtection="1">
      <alignment vertical="center"/>
    </xf>
    <xf numFmtId="164" fontId="46" fillId="0" borderId="3" xfId="0" applyNumberFormat="1" applyFont="1" applyBorder="1" applyAlignment="1" applyProtection="1">
      <alignment vertical="center"/>
    </xf>
    <xf numFmtId="3" fontId="38" fillId="0" borderId="5" xfId="0" applyNumberFormat="1" applyFont="1" applyBorder="1" applyAlignment="1" applyProtection="1">
      <alignment vertical="center"/>
    </xf>
    <xf numFmtId="164" fontId="46" fillId="0" borderId="1" xfId="0" applyNumberFormat="1" applyFont="1" applyBorder="1" applyAlignment="1" applyProtection="1">
      <alignment vertical="center"/>
    </xf>
    <xf numFmtId="3" fontId="37" fillId="0" borderId="5" xfId="0" applyNumberFormat="1" applyFont="1" applyBorder="1" applyAlignment="1" applyProtection="1">
      <alignment vertical="center"/>
    </xf>
    <xf numFmtId="4" fontId="38" fillId="0" borderId="5" xfId="0" applyNumberFormat="1" applyFont="1" applyBorder="1" applyAlignment="1" applyProtection="1">
      <alignment vertical="center"/>
    </xf>
    <xf numFmtId="0" fontId="37" fillId="0" borderId="6" xfId="0" applyFont="1" applyBorder="1" applyAlignment="1" applyProtection="1">
      <alignment vertical="center"/>
    </xf>
    <xf numFmtId="164" fontId="38" fillId="0" borderId="1" xfId="0" applyNumberFormat="1" applyFont="1" applyBorder="1" applyAlignment="1" applyProtection="1">
      <alignment vertical="center"/>
    </xf>
    <xf numFmtId="1" fontId="37" fillId="0" borderId="0" xfId="0" applyNumberFormat="1" applyFont="1" applyBorder="1" applyAlignment="1" applyProtection="1">
      <alignment horizontal="center" vertical="center"/>
    </xf>
    <xf numFmtId="1" fontId="37" fillId="0" borderId="0" xfId="0" applyNumberFormat="1" applyFont="1" applyFill="1" applyBorder="1" applyAlignment="1" applyProtection="1">
      <alignment horizontal="center" vertical="center"/>
    </xf>
    <xf numFmtId="3" fontId="38" fillId="0" borderId="6" xfId="0" applyNumberFormat="1" applyFont="1" applyBorder="1" applyAlignment="1" applyProtection="1">
      <alignment vertical="center"/>
    </xf>
    <xf numFmtId="164" fontId="39" fillId="0" borderId="3" xfId="0" applyNumberFormat="1" applyFont="1" applyBorder="1" applyAlignment="1" applyProtection="1">
      <alignment vertical="center"/>
    </xf>
    <xf numFmtId="164" fontId="38" fillId="0" borderId="1" xfId="0" applyNumberFormat="1" applyFont="1" applyBorder="1" applyAlignment="1" applyProtection="1">
      <alignment horizontal="center" vertical="center"/>
    </xf>
    <xf numFmtId="165" fontId="38" fillId="0" borderId="5" xfId="0" applyNumberFormat="1" applyFont="1" applyBorder="1" applyAlignment="1" applyProtection="1">
      <alignment vertical="center"/>
    </xf>
    <xf numFmtId="164" fontId="37" fillId="0" borderId="3" xfId="0" applyNumberFormat="1" applyFont="1" applyBorder="1" applyAlignment="1" applyProtection="1">
      <alignment vertical="center"/>
    </xf>
    <xf numFmtId="164" fontId="37" fillId="0" borderId="1" xfId="0" applyNumberFormat="1" applyFont="1" applyBorder="1" applyAlignment="1" applyProtection="1">
      <alignment vertical="center"/>
    </xf>
    <xf numFmtId="164" fontId="39" fillId="0" borderId="12" xfId="0" applyNumberFormat="1" applyFont="1" applyBorder="1" applyAlignment="1" applyProtection="1">
      <alignment vertical="center"/>
    </xf>
    <xf numFmtId="3" fontId="37" fillId="0" borderId="14" xfId="0" applyNumberFormat="1" applyFont="1" applyBorder="1" applyAlignment="1" applyProtection="1">
      <alignment vertical="center"/>
    </xf>
    <xf numFmtId="3" fontId="37" fillId="0" borderId="15" xfId="0" applyNumberFormat="1" applyFont="1" applyBorder="1" applyAlignment="1" applyProtection="1">
      <alignment vertical="center"/>
    </xf>
    <xf numFmtId="164" fontId="45" fillId="0" borderId="1" xfId="0" applyNumberFormat="1" applyFont="1" applyBorder="1" applyAlignment="1" applyProtection="1">
      <alignment vertical="center"/>
    </xf>
    <xf numFmtId="164" fontId="39" fillId="0" borderId="3" xfId="0" applyNumberFormat="1" applyFont="1" applyBorder="1" applyAlignment="1" applyProtection="1">
      <alignment horizontal="left" vertical="center"/>
    </xf>
    <xf numFmtId="3" fontId="37" fillId="0" borderId="6" xfId="0" applyNumberFormat="1" applyFont="1" applyBorder="1" applyAlignment="1" applyProtection="1">
      <alignment horizontal="left" vertical="center"/>
    </xf>
    <xf numFmtId="0" fontId="38" fillId="0" borderId="0" xfId="0" applyFont="1" applyBorder="1" applyAlignment="1" applyProtection="1">
      <alignment vertical="center"/>
    </xf>
    <xf numFmtId="0" fontId="38" fillId="0" borderId="3" xfId="0" applyFont="1" applyBorder="1" applyAlignment="1" applyProtection="1">
      <alignment vertical="center"/>
    </xf>
    <xf numFmtId="0" fontId="38" fillId="0" borderId="1" xfId="0" applyFont="1" applyBorder="1" applyAlignment="1" applyProtection="1">
      <alignment vertical="center"/>
    </xf>
    <xf numFmtId="0" fontId="37" fillId="0" borderId="0" xfId="0" applyFont="1" applyBorder="1" applyAlignment="1" applyProtection="1">
      <alignment vertical="center"/>
    </xf>
    <xf numFmtId="0" fontId="45" fillId="0" borderId="3" xfId="0" applyFont="1" applyBorder="1" applyAlignment="1" applyProtection="1">
      <alignment vertical="center"/>
    </xf>
    <xf numFmtId="0" fontId="51" fillId="0" borderId="6" xfId="0" applyFont="1" applyBorder="1" applyAlignment="1" applyProtection="1">
      <alignment vertical="center"/>
    </xf>
    <xf numFmtId="0" fontId="45" fillId="0" borderId="1" xfId="0" applyFont="1" applyBorder="1" applyAlignment="1" applyProtection="1">
      <alignment vertical="center"/>
    </xf>
    <xf numFmtId="4" fontId="45" fillId="0" borderId="5" xfId="0" applyNumberFormat="1" applyFont="1" applyBorder="1" applyAlignment="1" applyProtection="1">
      <alignment vertical="center"/>
    </xf>
    <xf numFmtId="3" fontId="37" fillId="0" borderId="5" xfId="0" applyNumberFormat="1" applyFont="1" applyFill="1" applyBorder="1" applyAlignment="1" applyProtection="1">
      <alignment vertical="center"/>
    </xf>
    <xf numFmtId="0" fontId="45" fillId="0" borderId="0" xfId="0" quotePrefix="1" applyNumberFormat="1" applyFont="1" applyBorder="1" applyAlignment="1" applyProtection="1">
      <alignment horizontal="center" vertical="center"/>
      <protection locked="0"/>
    </xf>
    <xf numFmtId="0" fontId="38" fillId="0" borderId="0" xfId="0" applyFont="1" applyBorder="1" applyAlignment="1" applyProtection="1">
      <alignment vertical="center"/>
      <protection locked="0"/>
    </xf>
    <xf numFmtId="3" fontId="38" fillId="0" borderId="0" xfId="0" applyNumberFormat="1" applyFont="1" applyFill="1" applyBorder="1" applyAlignment="1" applyProtection="1">
      <alignment horizontal="right" vertical="center"/>
    </xf>
    <xf numFmtId="0" fontId="37" fillId="0" borderId="0" xfId="0" applyFont="1" applyBorder="1" applyAlignment="1" applyProtection="1">
      <alignment vertical="center"/>
      <protection locked="0"/>
    </xf>
    <xf numFmtId="164" fontId="45" fillId="3" borderId="7" xfId="0" applyNumberFormat="1" applyFont="1" applyFill="1" applyBorder="1" applyAlignment="1" applyProtection="1">
      <alignment horizontal="left" vertical="center"/>
    </xf>
    <xf numFmtId="0" fontId="37" fillId="0" borderId="5" xfId="0" applyFont="1" applyBorder="1" applyAlignment="1" applyProtection="1">
      <alignment horizontal="center" vertical="center"/>
    </xf>
    <xf numFmtId="1" fontId="37" fillId="0" borderId="5" xfId="0" applyNumberFormat="1" applyFont="1" applyBorder="1" applyAlignment="1" applyProtection="1">
      <alignment horizontal="center" vertical="center"/>
    </xf>
    <xf numFmtId="3" fontId="37" fillId="0" borderId="5" xfId="0" applyNumberFormat="1" applyFont="1" applyBorder="1" applyAlignment="1" applyProtection="1">
      <alignment vertical="center"/>
      <protection locked="0"/>
    </xf>
    <xf numFmtId="164" fontId="37" fillId="0" borderId="1" xfId="0" applyNumberFormat="1" applyFont="1" applyBorder="1" applyAlignment="1" applyProtection="1">
      <alignment horizontal="left" vertical="center"/>
    </xf>
    <xf numFmtId="164" fontId="46" fillId="0" borderId="8" xfId="0" applyNumberFormat="1" applyFont="1" applyBorder="1" applyAlignment="1" applyProtection="1">
      <alignment vertical="center"/>
    </xf>
    <xf numFmtId="3" fontId="37" fillId="0" borderId="13" xfId="0" applyNumberFormat="1" applyFont="1" applyBorder="1" applyAlignment="1" applyProtection="1">
      <alignment vertical="center"/>
    </xf>
    <xf numFmtId="164" fontId="38" fillId="4" borderId="11" xfId="0" applyNumberFormat="1" applyFont="1" applyFill="1" applyBorder="1" applyAlignment="1" applyProtection="1">
      <alignment vertical="center"/>
    </xf>
    <xf numFmtId="3" fontId="37" fillId="4" borderId="7" xfId="0" applyNumberFormat="1" applyFont="1" applyFill="1" applyBorder="1" applyAlignment="1" applyProtection="1">
      <alignment vertical="center"/>
    </xf>
    <xf numFmtId="3" fontId="37" fillId="0" borderId="6" xfId="0" applyNumberFormat="1" applyFont="1" applyFill="1" applyBorder="1" applyAlignment="1" applyProtection="1">
      <alignment vertical="center"/>
    </xf>
    <xf numFmtId="164" fontId="37" fillId="0" borderId="2" xfId="0" applyNumberFormat="1" applyFont="1" applyBorder="1" applyAlignment="1" applyProtection="1">
      <alignment vertical="center"/>
    </xf>
    <xf numFmtId="3" fontId="37" fillId="0" borderId="4" xfId="0" applyNumberFormat="1" applyFont="1" applyBorder="1" applyAlignment="1" applyProtection="1">
      <alignment vertical="center"/>
    </xf>
    <xf numFmtId="3" fontId="37" fillId="0" borderId="0" xfId="0" applyNumberFormat="1" applyFont="1" applyBorder="1" applyAlignment="1" applyProtection="1">
      <alignment horizontal="center" vertical="center"/>
    </xf>
    <xf numFmtId="164" fontId="45" fillId="0" borderId="0" xfId="0" applyNumberFormat="1" applyFont="1" applyFill="1" applyBorder="1" applyAlignment="1" applyProtection="1">
      <alignment horizontal="left" vertical="center"/>
    </xf>
    <xf numFmtId="3" fontId="37" fillId="0" borderId="1" xfId="0" applyNumberFormat="1" applyFont="1" applyBorder="1" applyAlignment="1" applyProtection="1">
      <alignment vertical="center"/>
    </xf>
    <xf numFmtId="164" fontId="37" fillId="0" borderId="3" xfId="0" applyNumberFormat="1" applyFont="1" applyBorder="1" applyAlignment="1" applyProtection="1">
      <alignment horizontal="right" vertical="center"/>
    </xf>
    <xf numFmtId="164" fontId="37" fillId="0" borderId="3" xfId="0" applyNumberFormat="1" applyFont="1" applyBorder="1" applyAlignment="1" applyProtection="1">
      <alignment horizontal="left" vertical="center"/>
    </xf>
    <xf numFmtId="0" fontId="37" fillId="0" borderId="1" xfId="0" applyFont="1" applyBorder="1" applyAlignment="1" applyProtection="1">
      <alignment vertical="center"/>
    </xf>
    <xf numFmtId="3" fontId="37" fillId="0" borderId="3" xfId="0" applyNumberFormat="1" applyFont="1" applyBorder="1" applyAlignment="1" applyProtection="1">
      <alignment vertical="center"/>
    </xf>
    <xf numFmtId="164" fontId="39" fillId="0" borderId="8" xfId="0" applyNumberFormat="1" applyFont="1" applyBorder="1" applyAlignment="1" applyProtection="1">
      <alignment vertical="center"/>
    </xf>
    <xf numFmtId="0" fontId="37" fillId="0" borderId="13" xfId="0" applyFont="1" applyBorder="1" applyAlignment="1" applyProtection="1">
      <alignment vertical="center"/>
    </xf>
    <xf numFmtId="164" fontId="39" fillId="0" borderId="9" xfId="0" applyNumberFormat="1" applyFont="1" applyBorder="1" applyAlignment="1" applyProtection="1">
      <alignment vertical="center"/>
    </xf>
    <xf numFmtId="164" fontId="39" fillId="0" borderId="2" xfId="0" applyNumberFormat="1" applyFont="1" applyBorder="1" applyAlignment="1" applyProtection="1">
      <alignment vertical="center"/>
    </xf>
    <xf numFmtId="0" fontId="37" fillId="0" borderId="4" xfId="0" applyFont="1" applyBorder="1" applyAlignment="1" applyProtection="1">
      <alignment vertical="center"/>
    </xf>
    <xf numFmtId="164" fontId="39" fillId="0" borderId="10" xfId="0" applyNumberFormat="1" applyFont="1" applyBorder="1" applyAlignment="1" applyProtection="1">
      <alignment vertical="center"/>
    </xf>
    <xf numFmtId="164" fontId="37" fillId="0" borderId="8" xfId="0" applyNumberFormat="1" applyFont="1" applyBorder="1" applyAlignment="1" applyProtection="1">
      <alignment vertical="center"/>
    </xf>
    <xf numFmtId="164" fontId="45" fillId="0" borderId="1" xfId="0" quotePrefix="1" applyNumberFormat="1" applyFont="1" applyBorder="1" applyAlignment="1" applyProtection="1">
      <alignment horizontal="center" vertical="center"/>
      <protection locked="0"/>
    </xf>
    <xf numFmtId="0" fontId="37" fillId="0" borderId="3" xfId="0" applyFont="1" applyBorder="1" applyAlignment="1" applyProtection="1">
      <alignment vertical="center"/>
    </xf>
    <xf numFmtId="0" fontId="45" fillId="0" borderId="0" xfId="0" applyFont="1" applyBorder="1" applyAlignment="1" applyProtection="1">
      <alignment vertical="center"/>
    </xf>
    <xf numFmtId="0" fontId="51" fillId="0" borderId="0" xfId="0" applyFont="1" applyBorder="1" applyAlignment="1" applyProtection="1">
      <alignment vertical="center"/>
    </xf>
    <xf numFmtId="4" fontId="45" fillId="0" borderId="0" xfId="0" applyNumberFormat="1" applyFont="1" applyBorder="1" applyAlignment="1" applyProtection="1">
      <alignment vertical="center"/>
    </xf>
    <xf numFmtId="1" fontId="37" fillId="0" borderId="5" xfId="0" applyNumberFormat="1" applyFont="1" applyFill="1" applyBorder="1" applyAlignment="1" applyProtection="1">
      <alignment horizontal="center" vertical="center"/>
    </xf>
    <xf numFmtId="40" fontId="45" fillId="0" borderId="1" xfId="0" quotePrefix="1" applyNumberFormat="1" applyFont="1" applyBorder="1" applyAlignment="1" applyProtection="1">
      <alignment horizontal="left" vertical="center"/>
    </xf>
    <xf numFmtId="1" fontId="37" fillId="0" borderId="0" xfId="0" applyNumberFormat="1" applyFont="1" applyBorder="1" applyAlignment="1" applyProtection="1">
      <alignment vertical="center"/>
    </xf>
    <xf numFmtId="1" fontId="37" fillId="0" borderId="0" xfId="0" applyNumberFormat="1" applyFont="1" applyFill="1" applyBorder="1" applyAlignment="1" applyProtection="1">
      <alignment vertical="center"/>
    </xf>
    <xf numFmtId="0" fontId="45" fillId="0" borderId="5" xfId="0" applyFont="1" applyBorder="1" applyAlignment="1" applyProtection="1">
      <alignment vertical="center"/>
    </xf>
    <xf numFmtId="0" fontId="39" fillId="0" borderId="3" xfId="0" applyFont="1" applyBorder="1" applyAlignment="1" applyProtection="1">
      <alignment vertical="center"/>
    </xf>
    <xf numFmtId="1" fontId="37" fillId="0" borderId="5" xfId="0" applyNumberFormat="1" applyFont="1" applyBorder="1" applyAlignment="1" applyProtection="1">
      <alignment vertical="center"/>
    </xf>
    <xf numFmtId="1" fontId="37" fillId="0" borderId="5" xfId="0" applyNumberFormat="1" applyFont="1" applyFill="1" applyBorder="1" applyAlignment="1" applyProtection="1">
      <alignment vertical="center"/>
    </xf>
    <xf numFmtId="0" fontId="37" fillId="0" borderId="5" xfId="0" applyFont="1" applyBorder="1" applyAlignment="1" applyProtection="1">
      <alignment vertical="center"/>
    </xf>
    <xf numFmtId="0" fontId="39" fillId="0" borderId="1" xfId="0" applyFont="1" applyBorder="1" applyAlignment="1" applyProtection="1">
      <alignment horizontal="left" vertical="center"/>
    </xf>
    <xf numFmtId="164" fontId="45" fillId="0" borderId="1" xfId="0" applyNumberFormat="1" applyFont="1" applyBorder="1" applyAlignment="1" applyProtection="1">
      <alignment horizontal="center" vertical="center"/>
    </xf>
    <xf numFmtId="40" fontId="45" fillId="0" borderId="1" xfId="0" quotePrefix="1" applyNumberFormat="1" applyFont="1" applyBorder="1" applyAlignment="1" applyProtection="1">
      <alignment horizontal="center" vertical="center"/>
    </xf>
    <xf numFmtId="40" fontId="45" fillId="0" borderId="0" xfId="0" quotePrefix="1" applyNumberFormat="1" applyFont="1" applyBorder="1" applyAlignment="1" applyProtection="1">
      <alignment horizontal="left" vertical="center"/>
    </xf>
    <xf numFmtId="0" fontId="45" fillId="0" borderId="6" xfId="0" applyFont="1" applyBorder="1" applyAlignment="1" applyProtection="1">
      <alignment vertical="center"/>
    </xf>
    <xf numFmtId="40" fontId="45" fillId="0" borderId="1" xfId="0" applyNumberFormat="1" applyFont="1" applyBorder="1" applyAlignment="1" applyProtection="1">
      <alignment horizontal="left" vertical="center"/>
    </xf>
    <xf numFmtId="40" fontId="45" fillId="0" borderId="0" xfId="0" applyNumberFormat="1" applyFont="1" applyBorder="1" applyAlignment="1" applyProtection="1">
      <alignment horizontal="left" vertical="center"/>
    </xf>
    <xf numFmtId="0" fontId="44" fillId="0" borderId="0" xfId="0" quotePrefix="1" applyNumberFormat="1" applyFont="1" applyBorder="1" applyAlignment="1" applyProtection="1">
      <alignment horizontal="center" vertical="center"/>
      <protection locked="0"/>
    </xf>
    <xf numFmtId="164" fontId="44" fillId="0" borderId="0" xfId="0" applyNumberFormat="1" applyFont="1" applyBorder="1" applyAlignment="1" applyProtection="1">
      <alignment vertical="center"/>
      <protection locked="0"/>
    </xf>
    <xf numFmtId="0" fontId="34" fillId="0" borderId="0" xfId="0" applyFont="1" applyBorder="1" applyAlignment="1" applyProtection="1">
      <alignment vertical="center"/>
      <protection locked="0"/>
    </xf>
    <xf numFmtId="3" fontId="34" fillId="0" borderId="0" xfId="0" applyNumberFormat="1" applyFont="1" applyFill="1" applyBorder="1" applyAlignment="1" applyProtection="1">
      <alignment horizontal="right" vertical="center"/>
    </xf>
    <xf numFmtId="0" fontId="29" fillId="0" borderId="0" xfId="0" applyFont="1" applyBorder="1" applyAlignment="1" applyProtection="1">
      <alignment vertical="center"/>
    </xf>
    <xf numFmtId="0" fontId="29" fillId="0" borderId="0" xfId="0" applyFont="1" applyBorder="1" applyAlignment="1" applyProtection="1">
      <alignment vertical="center"/>
      <protection locked="0"/>
    </xf>
    <xf numFmtId="0" fontId="37" fillId="0" borderId="0" xfId="0" applyFont="1" applyFill="1" applyAlignment="1">
      <alignment vertical="top" wrapText="1"/>
    </xf>
    <xf numFmtId="0" fontId="37" fillId="0" borderId="0" xfId="0" applyFont="1" applyAlignment="1">
      <alignment vertical="top" wrapText="1"/>
    </xf>
    <xf numFmtId="3" fontId="37" fillId="0" borderId="19" xfId="0" applyNumberFormat="1" applyFont="1" applyBorder="1" applyAlignment="1">
      <alignment vertical="top" wrapText="1"/>
    </xf>
    <xf numFmtId="3" fontId="37" fillId="0" borderId="16" xfId="0" applyNumberFormat="1" applyFont="1" applyBorder="1" applyAlignment="1">
      <alignment vertical="top" wrapText="1"/>
    </xf>
    <xf numFmtId="3" fontId="37" fillId="0" borderId="20" xfId="0" applyNumberFormat="1" applyFont="1" applyBorder="1" applyAlignment="1">
      <alignment vertical="top" wrapText="1"/>
    </xf>
    <xf numFmtId="3" fontId="38" fillId="0" borderId="22" xfId="0" applyNumberFormat="1" applyFont="1" applyBorder="1" applyAlignment="1">
      <alignment vertical="top" wrapText="1"/>
    </xf>
    <xf numFmtId="3" fontId="37" fillId="0" borderId="0" xfId="0" applyNumberFormat="1" applyFont="1" applyAlignment="1">
      <alignment vertical="top" wrapText="1"/>
    </xf>
    <xf numFmtId="0" fontId="37" fillId="0" borderId="0" xfId="0" applyFont="1" applyAlignment="1">
      <alignment horizontal="left" vertical="top" wrapText="1" indent="1"/>
    </xf>
    <xf numFmtId="0" fontId="28" fillId="0" borderId="0" xfId="0" applyFont="1" applyAlignment="1">
      <alignment horizontal="left" indent="1"/>
    </xf>
    <xf numFmtId="3" fontId="37" fillId="0" borderId="16" xfId="0" applyNumberFormat="1" applyFont="1" applyBorder="1" applyAlignment="1">
      <alignment vertical="center" wrapText="1"/>
    </xf>
    <xf numFmtId="0" fontId="37" fillId="0" borderId="18" xfId="0" applyFont="1" applyBorder="1" applyAlignment="1">
      <alignment horizontal="center"/>
    </xf>
    <xf numFmtId="0" fontId="37" fillId="0" borderId="18" xfId="0" applyFont="1" applyBorder="1" applyAlignment="1">
      <alignment horizontal="center" wrapText="1"/>
    </xf>
    <xf numFmtId="0" fontId="37" fillId="0" borderId="0" xfId="0" applyFont="1" applyAlignment="1">
      <alignment horizontal="center"/>
    </xf>
    <xf numFmtId="0" fontId="53" fillId="0" borderId="20" xfId="0" applyFont="1" applyBorder="1" applyAlignment="1">
      <alignment vertical="top"/>
    </xf>
    <xf numFmtId="0" fontId="53" fillId="0" borderId="20" xfId="0" applyFont="1" applyBorder="1" applyAlignment="1">
      <alignment horizontal="center" vertical="top"/>
    </xf>
    <xf numFmtId="0" fontId="37" fillId="0" borderId="16" xfId="0" applyFont="1" applyBorder="1" applyAlignment="1">
      <alignment vertical="top"/>
    </xf>
    <xf numFmtId="164" fontId="54" fillId="0" borderId="0" xfId="0" applyNumberFormat="1" applyFont="1" applyBorder="1" applyAlignment="1" applyProtection="1">
      <alignment vertical="center"/>
    </xf>
    <xf numFmtId="3" fontId="54" fillId="0" borderId="0" xfId="0" applyNumberFormat="1" applyFont="1" applyBorder="1" applyAlignment="1" applyProtection="1">
      <alignment vertical="center"/>
    </xf>
    <xf numFmtId="3" fontId="54" fillId="0" borderId="0" xfId="0" applyNumberFormat="1" applyFont="1" applyBorder="1" applyAlignment="1" applyProtection="1">
      <alignment vertical="center"/>
      <protection locked="0"/>
    </xf>
    <xf numFmtId="0" fontId="54" fillId="0" borderId="0" xfId="0" applyFont="1" applyBorder="1" applyAlignment="1" applyProtection="1">
      <alignment vertical="center"/>
      <protection locked="0"/>
    </xf>
    <xf numFmtId="0" fontId="54" fillId="0" borderId="0" xfId="0" applyFont="1" applyBorder="1" applyProtection="1">
      <protection locked="0"/>
    </xf>
    <xf numFmtId="164" fontId="55" fillId="0" borderId="0" xfId="0" applyNumberFormat="1" applyFont="1" applyBorder="1" applyAlignment="1" applyProtection="1">
      <alignment vertical="center"/>
    </xf>
    <xf numFmtId="0" fontId="55" fillId="0" borderId="0" xfId="0" applyFont="1" applyBorder="1" applyAlignment="1" applyProtection="1">
      <alignment vertical="center"/>
    </xf>
    <xf numFmtId="3" fontId="55" fillId="0" borderId="0" xfId="0" applyNumberFormat="1" applyFont="1" applyBorder="1" applyAlignment="1" applyProtection="1">
      <alignment vertical="center"/>
    </xf>
    <xf numFmtId="3" fontId="56" fillId="0" borderId="0" xfId="0" applyNumberFormat="1" applyFont="1" applyBorder="1" applyAlignment="1" applyProtection="1">
      <alignment vertical="center"/>
    </xf>
    <xf numFmtId="164" fontId="55" fillId="0" borderId="3" xfId="0" applyNumberFormat="1" applyFont="1" applyBorder="1" applyAlignment="1" applyProtection="1">
      <alignment vertical="center"/>
    </xf>
    <xf numFmtId="3" fontId="55" fillId="0" borderId="6" xfId="0" applyNumberFormat="1" applyFont="1" applyBorder="1" applyAlignment="1" applyProtection="1">
      <alignment vertical="center"/>
    </xf>
    <xf numFmtId="164" fontId="55" fillId="0" borderId="1" xfId="0" applyNumberFormat="1" applyFont="1" applyBorder="1" applyAlignment="1" applyProtection="1">
      <alignment vertical="center"/>
    </xf>
    <xf numFmtId="3" fontId="55" fillId="0" borderId="5" xfId="0" applyNumberFormat="1" applyFont="1" applyBorder="1" applyAlignment="1" applyProtection="1">
      <alignment vertical="center"/>
    </xf>
    <xf numFmtId="3" fontId="57" fillId="0" borderId="0" xfId="0" applyNumberFormat="1" applyFont="1" applyBorder="1" applyAlignment="1" applyProtection="1">
      <alignment vertical="center"/>
    </xf>
    <xf numFmtId="3" fontId="57" fillId="0" borderId="0" xfId="0" applyNumberFormat="1" applyFont="1" applyBorder="1" applyAlignment="1" applyProtection="1">
      <alignment vertical="center"/>
      <protection locked="0"/>
    </xf>
    <xf numFmtId="0" fontId="57" fillId="0" borderId="0" xfId="0" applyFont="1" applyBorder="1" applyAlignment="1" applyProtection="1">
      <alignment vertical="center"/>
      <protection locked="0"/>
    </xf>
    <xf numFmtId="3" fontId="55" fillId="0" borderId="0" xfId="0" applyNumberFormat="1" applyFont="1" applyBorder="1" applyAlignment="1" applyProtection="1">
      <alignment vertical="center"/>
      <protection locked="0"/>
    </xf>
    <xf numFmtId="0" fontId="55" fillId="0" borderId="0" xfId="0" applyFont="1" applyBorder="1" applyAlignment="1" applyProtection="1">
      <alignment vertical="center"/>
      <protection locked="0"/>
    </xf>
    <xf numFmtId="0" fontId="55" fillId="3" borderId="0" xfId="0" applyFont="1" applyFill="1" applyBorder="1" applyAlignment="1" applyProtection="1">
      <alignment horizontal="center" vertical="center"/>
    </xf>
    <xf numFmtId="3" fontId="55" fillId="0" borderId="0" xfId="0" applyNumberFormat="1" applyFont="1" applyBorder="1" applyAlignment="1" applyProtection="1">
      <alignment horizontal="center" vertical="center"/>
      <protection locked="0"/>
    </xf>
    <xf numFmtId="0" fontId="35" fillId="0" borderId="16" xfId="0" applyFont="1" applyBorder="1" applyAlignment="1">
      <alignment horizontal="right" vertical="top"/>
    </xf>
    <xf numFmtId="3" fontId="55" fillId="0" borderId="0" xfId="0" applyNumberFormat="1" applyFont="1" applyBorder="1" applyAlignment="1" applyProtection="1">
      <alignment horizontal="right" vertical="center"/>
    </xf>
    <xf numFmtId="3" fontId="55" fillId="8" borderId="0" xfId="0" applyNumberFormat="1" applyFont="1" applyFill="1" applyBorder="1" applyAlignment="1" applyProtection="1">
      <alignment horizontal="right" vertical="center"/>
    </xf>
    <xf numFmtId="3" fontId="58" fillId="0" borderId="0" xfId="0" applyNumberFormat="1" applyFont="1" applyBorder="1" applyAlignment="1" applyProtection="1">
      <alignment vertical="center"/>
    </xf>
    <xf numFmtId="0" fontId="28" fillId="0" borderId="0" xfId="0" applyFont="1" applyBorder="1" applyAlignment="1" applyProtection="1">
      <alignment vertical="center"/>
      <protection locked="0"/>
    </xf>
    <xf numFmtId="3" fontId="55" fillId="0" borderId="0" xfId="0" applyNumberFormat="1" applyFont="1" applyBorder="1" applyAlignment="1" applyProtection="1">
      <alignment horizontal="center" vertical="center"/>
    </xf>
    <xf numFmtId="0" fontId="55" fillId="0" borderId="0" xfId="0" applyFont="1" applyBorder="1" applyProtection="1">
      <protection locked="0"/>
    </xf>
    <xf numFmtId="0" fontId="55" fillId="0" borderId="0" xfId="0" applyFont="1" applyBorder="1" applyProtection="1"/>
    <xf numFmtId="3" fontId="55" fillId="0" borderId="0" xfId="0" applyNumberFormat="1" applyFont="1" applyBorder="1" applyProtection="1"/>
    <xf numFmtId="3" fontId="55" fillId="0" borderId="0" xfId="0" applyNumberFormat="1" applyFont="1" applyFill="1" applyBorder="1" applyAlignment="1" applyProtection="1">
      <alignment horizontal="right" vertical="center"/>
    </xf>
    <xf numFmtId="169" fontId="55" fillId="0" borderId="0" xfId="0" applyNumberFormat="1" applyFont="1" applyBorder="1" applyAlignment="1" applyProtection="1">
      <alignment horizontal="right" vertical="center"/>
    </xf>
    <xf numFmtId="3" fontId="55" fillId="0" borderId="5" xfId="0" applyNumberFormat="1" applyFont="1" applyFill="1" applyBorder="1" applyAlignment="1" applyProtection="1">
      <alignment vertical="center"/>
      <protection locked="0"/>
    </xf>
    <xf numFmtId="3" fontId="0" fillId="0" borderId="0" xfId="0" applyNumberFormat="1"/>
    <xf numFmtId="2" fontId="54" fillId="0" borderId="0" xfId="0" applyNumberFormat="1" applyFont="1" applyBorder="1" applyAlignment="1" applyProtection="1">
      <alignment vertical="center"/>
    </xf>
    <xf numFmtId="2" fontId="55" fillId="0" borderId="0" xfId="0" applyNumberFormat="1" applyFont="1" applyBorder="1" applyAlignment="1" applyProtection="1">
      <alignment vertical="center"/>
    </xf>
    <xf numFmtId="2" fontId="55" fillId="0" borderId="0" xfId="0" applyNumberFormat="1" applyFont="1" applyBorder="1" applyAlignment="1" applyProtection="1">
      <alignment vertical="center"/>
      <protection locked="0"/>
    </xf>
    <xf numFmtId="2" fontId="54" fillId="0" borderId="0" xfId="0" applyNumberFormat="1" applyFont="1" applyBorder="1" applyAlignment="1" applyProtection="1">
      <alignment vertical="center"/>
      <protection locked="0"/>
    </xf>
    <xf numFmtId="3" fontId="55" fillId="0" borderId="0" xfId="0" applyNumberFormat="1" applyFont="1" applyBorder="1" applyProtection="1">
      <protection locked="0"/>
    </xf>
    <xf numFmtId="0" fontId="55" fillId="0" borderId="0" xfId="0" applyFont="1" applyAlignment="1">
      <alignment horizontal="left" indent="1"/>
    </xf>
    <xf numFmtId="0" fontId="55" fillId="0" borderId="0" xfId="0" applyFont="1"/>
    <xf numFmtId="0" fontId="55" fillId="0" borderId="0" xfId="0" applyFont="1" applyAlignment="1">
      <alignment vertical="center"/>
    </xf>
    <xf numFmtId="0" fontId="36" fillId="0" borderId="0" xfId="0" applyFont="1"/>
    <xf numFmtId="0" fontId="34" fillId="0" borderId="0" xfId="0" applyFont="1" applyAlignment="1">
      <alignment horizontal="center"/>
    </xf>
    <xf numFmtId="3" fontId="35" fillId="0" borderId="0" xfId="0" applyNumberFormat="1" applyFont="1" applyAlignment="1">
      <alignment vertical="center"/>
    </xf>
    <xf numFmtId="0" fontId="34" fillId="0" borderId="0" xfId="0" applyFont="1" applyAlignment="1">
      <alignment wrapText="1"/>
    </xf>
    <xf numFmtId="3" fontId="34" fillId="0" borderId="0" xfId="0" applyNumberFormat="1" applyFont="1"/>
    <xf numFmtId="0" fontId="36" fillId="0" borderId="0" xfId="0" applyFont="1" applyAlignment="1">
      <alignment wrapText="1"/>
    </xf>
    <xf numFmtId="165" fontId="35" fillId="0" borderId="0" xfId="0" applyNumberFormat="1" applyFont="1"/>
    <xf numFmtId="165" fontId="34" fillId="0" borderId="0" xfId="0" applyNumberFormat="1" applyFont="1"/>
    <xf numFmtId="1" fontId="65" fillId="7" borderId="0" xfId="0" applyNumberFormat="1" applyFont="1" applyFill="1" applyBorder="1" applyAlignment="1">
      <alignment horizontal="center" vertical="center" wrapText="1"/>
    </xf>
    <xf numFmtId="0" fontId="66" fillId="7" borderId="0" xfId="0" applyFont="1" applyFill="1" applyAlignment="1">
      <alignment horizontal="center" vertical="top" wrapText="1"/>
    </xf>
    <xf numFmtId="0" fontId="59" fillId="7" borderId="0" xfId="0" applyFont="1" applyFill="1" applyAlignment="1">
      <alignment vertical="top" wrapText="1"/>
    </xf>
    <xf numFmtId="1" fontId="37" fillId="7" borderId="0" xfId="0" applyNumberFormat="1" applyFont="1" applyFill="1" applyAlignment="1">
      <alignment horizontal="center" vertical="center" wrapText="1"/>
    </xf>
    <xf numFmtId="3" fontId="65" fillId="7" borderId="24" xfId="0" applyNumberFormat="1" applyFont="1" applyFill="1" applyBorder="1" applyAlignment="1">
      <alignment horizontal="center" vertical="center" wrapText="1"/>
    </xf>
    <xf numFmtId="3" fontId="65" fillId="7" borderId="22" xfId="0" applyNumberFormat="1" applyFont="1" applyFill="1" applyBorder="1" applyAlignment="1">
      <alignment horizontal="center" vertical="center" wrapText="1"/>
    </xf>
    <xf numFmtId="0" fontId="37" fillId="7" borderId="0" xfId="0" applyFont="1" applyFill="1" applyAlignment="1">
      <alignment horizontal="center" vertical="top" wrapText="1"/>
    </xf>
    <xf numFmtId="0" fontId="65" fillId="7" borderId="25" xfId="0" applyFont="1" applyFill="1" applyBorder="1" applyAlignment="1">
      <alignment horizontal="center"/>
    </xf>
    <xf numFmtId="0" fontId="65" fillId="7" borderId="0" xfId="0" applyFont="1" applyFill="1"/>
    <xf numFmtId="3" fontId="69" fillId="8" borderId="26" xfId="0" applyNumberFormat="1" applyFont="1" applyFill="1" applyBorder="1"/>
    <xf numFmtId="3" fontId="69" fillId="8" borderId="0" xfId="0" applyNumberFormat="1" applyFont="1" applyFill="1"/>
    <xf numFmtId="3" fontId="68" fillId="0" borderId="27" xfId="0" applyNumberFormat="1" applyFont="1" applyFill="1" applyBorder="1" applyAlignment="1">
      <alignment horizontal="center"/>
    </xf>
    <xf numFmtId="3" fontId="65" fillId="7" borderId="28" xfId="0" applyNumberFormat="1" applyFont="1" applyFill="1" applyBorder="1"/>
    <xf numFmtId="3" fontId="71" fillId="7" borderId="28" xfId="0" applyNumberFormat="1" applyFont="1" applyFill="1" applyBorder="1"/>
    <xf numFmtId="166" fontId="65" fillId="0" borderId="29" xfId="1" applyNumberFormat="1" applyFont="1" applyFill="1" applyBorder="1"/>
    <xf numFmtId="39" fontId="65" fillId="7" borderId="28" xfId="0" applyNumberFormat="1" applyFont="1" applyFill="1" applyBorder="1"/>
    <xf numFmtId="3" fontId="71" fillId="7" borderId="25" xfId="0" applyNumberFormat="1" applyFont="1" applyFill="1" applyBorder="1"/>
    <xf numFmtId="0" fontId="37" fillId="7" borderId="0" xfId="0" applyFont="1" applyFill="1"/>
    <xf numFmtId="3" fontId="44" fillId="7" borderId="11" xfId="0" applyNumberFormat="1" applyFont="1" applyFill="1" applyBorder="1" applyAlignment="1">
      <alignment vertical="center"/>
    </xf>
    <xf numFmtId="3" fontId="44" fillId="7" borderId="30" xfId="0" applyNumberFormat="1" applyFont="1" applyFill="1" applyBorder="1" applyAlignment="1">
      <alignment vertical="center"/>
    </xf>
    <xf numFmtId="167" fontId="36" fillId="4" borderId="31" xfId="0" applyNumberFormat="1" applyFont="1" applyFill="1" applyBorder="1" applyAlignment="1">
      <alignment horizontal="center" vertical="center"/>
    </xf>
    <xf numFmtId="3" fontId="34" fillId="7" borderId="32" xfId="0" applyNumberFormat="1" applyFont="1" applyFill="1" applyBorder="1" applyAlignment="1">
      <alignment vertical="center"/>
    </xf>
    <xf numFmtId="3" fontId="34" fillId="7" borderId="7" xfId="0" applyNumberFormat="1" applyFont="1" applyFill="1" applyBorder="1" applyAlignment="1">
      <alignment vertical="center"/>
    </xf>
    <xf numFmtId="0" fontId="34" fillId="7" borderId="7" xfId="0" applyFont="1" applyFill="1" applyBorder="1" applyAlignment="1">
      <alignment vertical="center"/>
    </xf>
    <xf numFmtId="166" fontId="34" fillId="8" borderId="33" xfId="1" applyNumberFormat="1" applyFont="1" applyFill="1" applyBorder="1" applyAlignment="1">
      <alignment horizontal="right" vertical="center"/>
    </xf>
    <xf numFmtId="39" fontId="65" fillId="7" borderId="34" xfId="0" applyNumberFormat="1" applyFont="1" applyFill="1" applyBorder="1"/>
    <xf numFmtId="38" fontId="65" fillId="7" borderId="35" xfId="0" applyNumberFormat="1" applyFont="1" applyFill="1" applyBorder="1"/>
    <xf numFmtId="0" fontId="37" fillId="7" borderId="0" xfId="0" applyFont="1" applyFill="1" applyBorder="1" applyAlignment="1">
      <alignment vertical="center"/>
    </xf>
    <xf numFmtId="0" fontId="37" fillId="7" borderId="0" xfId="0" applyFont="1" applyFill="1" applyBorder="1" applyAlignment="1">
      <alignment horizontal="left"/>
    </xf>
    <xf numFmtId="0" fontId="37" fillId="7" borderId="0" xfId="0" applyFont="1" applyFill="1" applyBorder="1"/>
    <xf numFmtId="3" fontId="37" fillId="7" borderId="0" xfId="0" applyNumberFormat="1" applyFont="1" applyFill="1" applyBorder="1"/>
    <xf numFmtId="3" fontId="72" fillId="7" borderId="0" xfId="0" applyNumberFormat="1" applyFont="1" applyFill="1" applyBorder="1" applyAlignment="1">
      <alignment horizontal="center"/>
    </xf>
    <xf numFmtId="167" fontId="39" fillId="7" borderId="0" xfId="0" applyNumberFormat="1" applyFont="1" applyFill="1" applyBorder="1"/>
    <xf numFmtId="166" fontId="34" fillId="9" borderId="33" xfId="1" applyNumberFormat="1" applyFont="1" applyFill="1" applyBorder="1" applyAlignment="1">
      <alignment horizontal="right" vertical="center"/>
    </xf>
    <xf numFmtId="167" fontId="36" fillId="4" borderId="12" xfId="0" applyNumberFormat="1" applyFont="1" applyFill="1" applyBorder="1" applyAlignment="1">
      <alignment horizontal="center" vertical="center"/>
    </xf>
    <xf numFmtId="166" fontId="65" fillId="9" borderId="33" xfId="1" applyNumberFormat="1" applyFont="1" applyFill="1" applyBorder="1" applyAlignment="1">
      <alignment horizontal="right" vertical="center"/>
    </xf>
    <xf numFmtId="0" fontId="38" fillId="0" borderId="0" xfId="0" applyFont="1" applyAlignment="1">
      <alignment horizontal="right"/>
    </xf>
    <xf numFmtId="0" fontId="38" fillId="0" borderId="18" xfId="0" applyFont="1" applyBorder="1" applyAlignment="1">
      <alignment horizontal="center" wrapText="1"/>
    </xf>
    <xf numFmtId="0" fontId="38" fillId="0" borderId="18" xfId="0" applyFont="1" applyBorder="1" applyAlignment="1">
      <alignment horizontal="center" vertical="top" wrapText="1"/>
    </xf>
    <xf numFmtId="0" fontId="37" fillId="0" borderId="19" xfId="0" applyFont="1" applyBorder="1" applyAlignment="1">
      <alignment horizontal="left"/>
    </xf>
    <xf numFmtId="0" fontId="37" fillId="0" borderId="0" xfId="0" applyFont="1" applyAlignment="1">
      <alignment horizontal="right" wrapText="1"/>
    </xf>
    <xf numFmtId="0" fontId="41" fillId="0" borderId="16" xfId="0" applyFont="1" applyBorder="1" applyAlignment="1">
      <alignment horizontal="right" vertical="center" wrapText="1"/>
    </xf>
    <xf numFmtId="0" fontId="35" fillId="0" borderId="18" xfId="0" applyFont="1" applyBorder="1" applyAlignment="1">
      <alignment horizontal="right" vertical="top"/>
    </xf>
    <xf numFmtId="3" fontId="35" fillId="0" borderId="0" xfId="0" applyNumberFormat="1" applyFont="1" applyAlignment="1">
      <alignment vertical="top"/>
    </xf>
    <xf numFmtId="3" fontId="35" fillId="0" borderId="0" xfId="0" applyNumberFormat="1" applyFont="1" applyFill="1" applyAlignment="1">
      <alignment vertical="top"/>
    </xf>
    <xf numFmtId="0" fontId="35" fillId="0" borderId="0" xfId="0" applyFont="1" applyAlignment="1">
      <alignment vertical="top"/>
    </xf>
    <xf numFmtId="0" fontId="34" fillId="0" borderId="0" xfId="0" applyFont="1" applyFill="1" applyBorder="1"/>
    <xf numFmtId="0" fontId="50" fillId="0" borderId="0" xfId="0" applyFont="1" applyAlignment="1">
      <alignment wrapText="1"/>
    </xf>
    <xf numFmtId="0" fontId="73" fillId="0" borderId="0" xfId="0" applyFont="1" applyAlignment="1">
      <alignment wrapText="1"/>
    </xf>
    <xf numFmtId="0" fontId="73" fillId="0" borderId="0" xfId="0" applyFont="1" applyAlignment="1">
      <alignment horizontal="center"/>
    </xf>
    <xf numFmtId="4" fontId="73" fillId="0" borderId="0" xfId="0" applyNumberFormat="1" applyFont="1"/>
    <xf numFmtId="168" fontId="34" fillId="0" borderId="23" xfId="0" applyNumberFormat="1" applyFont="1" applyBorder="1" applyAlignment="1">
      <alignment vertical="center"/>
    </xf>
    <xf numFmtId="0" fontId="35" fillId="0" borderId="0" xfId="0" applyFont="1" applyAlignment="1">
      <alignment horizontal="right"/>
    </xf>
    <xf numFmtId="0" fontId="37" fillId="0" borderId="0" xfId="0" applyFont="1" applyFill="1" applyBorder="1" applyAlignment="1">
      <alignment horizontal="left" vertical="top" wrapText="1" indent="1"/>
    </xf>
    <xf numFmtId="0" fontId="37" fillId="0" borderId="20" xfId="0" applyFont="1" applyBorder="1" applyAlignment="1">
      <alignment vertical="top" wrapText="1"/>
    </xf>
    <xf numFmtId="3" fontId="37" fillId="0" borderId="20" xfId="0" applyNumberFormat="1" applyFont="1" applyBorder="1" applyAlignment="1" applyProtection="1">
      <alignment vertical="center"/>
      <protection locked="0"/>
    </xf>
    <xf numFmtId="0" fontId="37" fillId="0" borderId="36" xfId="0" applyFont="1" applyBorder="1" applyAlignment="1">
      <alignment vertical="top"/>
    </xf>
    <xf numFmtId="0" fontId="37" fillId="0" borderId="36" xfId="0" applyFont="1" applyBorder="1" applyAlignment="1">
      <alignment vertical="top" wrapText="1"/>
    </xf>
    <xf numFmtId="3" fontId="37" fillId="0" borderId="36" xfId="0" applyNumberFormat="1" applyFont="1" applyBorder="1" applyAlignment="1" applyProtection="1">
      <alignment vertical="center"/>
      <protection locked="0"/>
    </xf>
    <xf numFmtId="0" fontId="37" fillId="4" borderId="19" xfId="0" applyFont="1" applyFill="1" applyBorder="1" applyAlignment="1">
      <alignment vertical="top"/>
    </xf>
    <xf numFmtId="0" fontId="37" fillId="4" borderId="19" xfId="0" applyFont="1" applyFill="1" applyBorder="1" applyAlignment="1">
      <alignment vertical="top" wrapText="1"/>
    </xf>
    <xf numFmtId="0" fontId="37" fillId="4" borderId="20" xfId="0" applyFont="1" applyFill="1" applyBorder="1" applyAlignment="1">
      <alignment vertical="top"/>
    </xf>
    <xf numFmtId="0" fontId="37" fillId="4" borderId="20" xfId="0" applyFont="1" applyFill="1" applyBorder="1" applyAlignment="1">
      <alignment vertical="top" wrapText="1"/>
    </xf>
    <xf numFmtId="3" fontId="37" fillId="4" borderId="20" xfId="0" applyNumberFormat="1" applyFont="1" applyFill="1" applyBorder="1" applyAlignment="1" applyProtection="1">
      <alignment vertical="center"/>
      <protection locked="0"/>
    </xf>
    <xf numFmtId="3" fontId="37" fillId="4" borderId="19" xfId="0" applyNumberFormat="1" applyFont="1" applyFill="1" applyBorder="1" applyAlignment="1" applyProtection="1">
      <alignment vertical="center"/>
      <protection locked="0"/>
    </xf>
    <xf numFmtId="3" fontId="37" fillId="4" borderId="16" xfId="0" applyNumberFormat="1" applyFont="1" applyFill="1" applyBorder="1" applyAlignment="1" applyProtection="1">
      <alignment vertical="center"/>
      <protection locked="0"/>
    </xf>
    <xf numFmtId="4" fontId="75" fillId="4" borderId="37" xfId="0" applyNumberFormat="1" applyFont="1" applyFill="1" applyBorder="1" applyAlignment="1" applyProtection="1">
      <alignment vertical="center"/>
      <protection locked="0"/>
    </xf>
    <xf numFmtId="3" fontId="37" fillId="4" borderId="19" xfId="0" applyNumberFormat="1" applyFont="1" applyFill="1" applyBorder="1" applyAlignment="1" applyProtection="1">
      <alignment vertical="top"/>
      <protection locked="0"/>
    </xf>
    <xf numFmtId="3" fontId="37" fillId="8" borderId="19" xfId="0" applyNumberFormat="1" applyFont="1" applyFill="1" applyBorder="1" applyAlignment="1">
      <alignment vertical="top"/>
    </xf>
    <xf numFmtId="0" fontId="28" fillId="0" borderId="0" xfId="0" applyFont="1" applyAlignment="1">
      <alignment vertical="top"/>
    </xf>
    <xf numFmtId="3" fontId="37" fillId="4" borderId="20" xfId="0" applyNumberFormat="1" applyFont="1" applyFill="1" applyBorder="1" applyAlignment="1" applyProtection="1">
      <alignment vertical="top"/>
      <protection locked="0"/>
    </xf>
    <xf numFmtId="3" fontId="37" fillId="10" borderId="20" xfId="0" applyNumberFormat="1" applyFont="1" applyFill="1" applyBorder="1" applyAlignment="1">
      <alignment vertical="top"/>
    </xf>
    <xf numFmtId="3" fontId="37" fillId="0" borderId="19" xfId="0" applyNumberFormat="1" applyFont="1" applyBorder="1" applyAlignment="1" applyProtection="1">
      <alignment vertical="top"/>
      <protection locked="0"/>
    </xf>
    <xf numFmtId="3" fontId="37" fillId="4" borderId="16" xfId="0" applyNumberFormat="1" applyFont="1" applyFill="1" applyBorder="1" applyAlignment="1" applyProtection="1">
      <alignment vertical="top"/>
      <protection locked="0"/>
    </xf>
    <xf numFmtId="4" fontId="75" fillId="4" borderId="37" xfId="0" applyNumberFormat="1" applyFont="1" applyFill="1" applyBorder="1" applyAlignment="1" applyProtection="1">
      <alignment vertical="top"/>
      <protection locked="0"/>
    </xf>
    <xf numFmtId="0" fontId="77" fillId="8" borderId="0" xfId="0" applyFont="1" applyFill="1" applyAlignment="1">
      <alignment horizontal="left" vertical="top" wrapText="1"/>
    </xf>
    <xf numFmtId="4" fontId="75" fillId="0" borderId="38" xfId="0" applyNumberFormat="1" applyFont="1" applyBorder="1" applyAlignment="1" applyProtection="1">
      <alignment vertical="center"/>
      <protection locked="0"/>
    </xf>
    <xf numFmtId="4" fontId="75" fillId="0" borderId="37" xfId="0" applyNumberFormat="1" applyFont="1" applyBorder="1" applyAlignment="1" applyProtection="1">
      <alignment vertical="top"/>
      <protection locked="0"/>
    </xf>
    <xf numFmtId="0" fontId="37" fillId="4" borderId="36" xfId="0" applyFont="1" applyFill="1" applyBorder="1" applyAlignment="1">
      <alignment vertical="top" wrapText="1"/>
    </xf>
    <xf numFmtId="0" fontId="37" fillId="4" borderId="16" xfId="0" applyFont="1" applyFill="1" applyBorder="1" applyAlignment="1">
      <alignment vertical="top"/>
    </xf>
    <xf numFmtId="3" fontId="37" fillId="0" borderId="19" xfId="0" applyNumberFormat="1" applyFont="1" applyFill="1" applyBorder="1" applyAlignment="1">
      <alignment vertical="top"/>
    </xf>
    <xf numFmtId="3" fontId="37" fillId="0" borderId="19" xfId="0" applyNumberFormat="1" applyFont="1" applyFill="1" applyBorder="1" applyAlignment="1" applyProtection="1">
      <alignment vertical="top"/>
      <protection locked="0"/>
    </xf>
    <xf numFmtId="3" fontId="37" fillId="0" borderId="20" xfId="0" applyNumberFormat="1" applyFont="1" applyBorder="1" applyAlignment="1" applyProtection="1">
      <alignment vertical="top"/>
      <protection locked="0"/>
    </xf>
    <xf numFmtId="3" fontId="37" fillId="0" borderId="16" xfId="0" applyNumberFormat="1" applyFont="1" applyBorder="1" applyAlignment="1" applyProtection="1">
      <alignment vertical="top"/>
      <protection locked="0"/>
    </xf>
    <xf numFmtId="0" fontId="37" fillId="0" borderId="19" xfId="0" applyFont="1" applyFill="1" applyBorder="1" applyAlignment="1">
      <alignment vertical="top"/>
    </xf>
    <xf numFmtId="0" fontId="37" fillId="0" borderId="36" xfId="0" applyFont="1" applyFill="1" applyBorder="1" applyAlignment="1">
      <alignment vertical="top" wrapText="1"/>
    </xf>
    <xf numFmtId="0" fontId="37" fillId="0" borderId="20" xfId="0" applyFont="1" applyFill="1" applyBorder="1" applyAlignment="1">
      <alignment vertical="top"/>
    </xf>
    <xf numFmtId="0" fontId="37" fillId="0" borderId="20" xfId="0" applyFont="1" applyFill="1" applyBorder="1" applyAlignment="1">
      <alignment vertical="top" wrapText="1"/>
    </xf>
    <xf numFmtId="4" fontId="75" fillId="0" borderId="37" xfId="0" applyNumberFormat="1" applyFont="1" applyFill="1" applyBorder="1" applyAlignment="1" applyProtection="1">
      <alignment vertical="center"/>
      <protection locked="0"/>
    </xf>
    <xf numFmtId="0" fontId="37" fillId="0" borderId="0" xfId="0" applyFont="1" applyBorder="1" applyAlignment="1">
      <alignment vertical="top"/>
    </xf>
    <xf numFmtId="3" fontId="37" fillId="0" borderId="0" xfId="0" applyNumberFormat="1" applyFont="1" applyBorder="1" applyAlignment="1" applyProtection="1">
      <alignment vertical="center"/>
      <protection locked="0"/>
    </xf>
    <xf numFmtId="0" fontId="28" fillId="0" borderId="0" xfId="0" applyFont="1" applyBorder="1"/>
    <xf numFmtId="3" fontId="38" fillId="0" borderId="39" xfId="0" applyNumberFormat="1" applyFont="1" applyBorder="1" applyAlignment="1">
      <alignment vertical="top"/>
    </xf>
    <xf numFmtId="3" fontId="38" fillId="0" borderId="16" xfId="0" applyNumberFormat="1" applyFont="1" applyBorder="1" applyAlignment="1">
      <alignment vertical="top"/>
    </xf>
    <xf numFmtId="0" fontId="37" fillId="0" borderId="0" xfId="0" applyFont="1" applyAlignment="1">
      <alignment vertical="top"/>
    </xf>
    <xf numFmtId="2" fontId="37" fillId="0" borderId="0" xfId="0" applyNumberFormat="1" applyFont="1"/>
    <xf numFmtId="3" fontId="37" fillId="4" borderId="39" xfId="0" applyNumberFormat="1" applyFont="1" applyFill="1" applyBorder="1"/>
    <xf numFmtId="0" fontId="15" fillId="0" borderId="0" xfId="0" applyFont="1" applyAlignment="1">
      <alignment vertical="top"/>
    </xf>
    <xf numFmtId="0" fontId="77" fillId="0" borderId="0" xfId="0" applyFont="1" applyFill="1" applyAlignment="1">
      <alignment horizontal="left" vertical="top" wrapText="1"/>
    </xf>
    <xf numFmtId="3" fontId="75" fillId="0" borderId="16" xfId="0" applyNumberFormat="1" applyFont="1" applyFill="1" applyBorder="1" applyAlignment="1">
      <alignment vertical="top"/>
    </xf>
    <xf numFmtId="0" fontId="75" fillId="0" borderId="0" xfId="0" applyFont="1" applyAlignment="1">
      <alignment vertical="top"/>
    </xf>
    <xf numFmtId="3" fontId="46" fillId="0" borderId="16" xfId="0" applyNumberFormat="1" applyFont="1" applyBorder="1" applyAlignment="1">
      <alignment vertical="top"/>
    </xf>
    <xf numFmtId="0" fontId="46" fillId="0" borderId="0" xfId="0" applyFont="1" applyAlignment="1">
      <alignment vertical="top"/>
    </xf>
    <xf numFmtId="2" fontId="38" fillId="11" borderId="16" xfId="0" applyNumberFormat="1" applyFont="1" applyFill="1" applyBorder="1" applyAlignment="1">
      <alignment vertical="top"/>
    </xf>
    <xf numFmtId="0" fontId="79" fillId="0" borderId="0" xfId="0" applyFont="1" applyAlignment="1">
      <alignment vertical="top"/>
    </xf>
    <xf numFmtId="2" fontId="80" fillId="0" borderId="20" xfId="0" applyNumberFormat="1" applyFont="1" applyBorder="1" applyAlignment="1">
      <alignment vertical="top"/>
    </xf>
    <xf numFmtId="0" fontId="33" fillId="0" borderId="20" xfId="0" applyFont="1" applyBorder="1" applyAlignment="1">
      <alignment vertical="top"/>
    </xf>
    <xf numFmtId="0" fontId="33" fillId="0" borderId="0" xfId="0" applyFont="1" applyAlignment="1">
      <alignment vertical="top"/>
    </xf>
    <xf numFmtId="3" fontId="37" fillId="8" borderId="36" xfId="0" applyNumberFormat="1" applyFont="1" applyFill="1" applyBorder="1" applyAlignment="1">
      <alignment vertical="top"/>
    </xf>
    <xf numFmtId="4" fontId="75" fillId="0" borderId="38" xfId="0" applyNumberFormat="1" applyFont="1" applyBorder="1" applyAlignment="1" applyProtection="1">
      <alignment vertical="top"/>
      <protection locked="0"/>
    </xf>
    <xf numFmtId="4" fontId="75" fillId="0" borderId="37" xfId="0" applyNumberFormat="1" applyFont="1" applyFill="1" applyBorder="1" applyAlignment="1" applyProtection="1">
      <alignment vertical="top"/>
      <protection locked="0"/>
    </xf>
    <xf numFmtId="3" fontId="37" fillId="0" borderId="39" xfId="0" applyNumberFormat="1" applyFont="1" applyBorder="1" applyAlignment="1">
      <alignment vertical="top"/>
    </xf>
    <xf numFmtId="3" fontId="37" fillId="0" borderId="16" xfId="0" applyNumberFormat="1" applyFont="1" applyFill="1" applyBorder="1" applyAlignment="1">
      <alignment vertical="top"/>
    </xf>
    <xf numFmtId="3" fontId="37" fillId="0" borderId="0" xfId="0" applyNumberFormat="1" applyFont="1" applyFill="1" applyBorder="1" applyAlignment="1">
      <alignment vertical="top"/>
    </xf>
    <xf numFmtId="0" fontId="77" fillId="10" borderId="0" xfId="0" applyFont="1" applyFill="1" applyAlignment="1">
      <alignment horizontal="left" vertical="top" wrapText="1"/>
    </xf>
    <xf numFmtId="3" fontId="77" fillId="0" borderId="0" xfId="0" applyNumberFormat="1" applyFont="1" applyFill="1" applyAlignment="1">
      <alignment horizontal="left" vertical="top" wrapText="1" indent="1"/>
    </xf>
    <xf numFmtId="0" fontId="77" fillId="0" borderId="0" xfId="0" applyFont="1" applyFill="1" applyAlignment="1">
      <alignment horizontal="left" vertical="top" wrapText="1" indent="1"/>
    </xf>
    <xf numFmtId="0" fontId="77" fillId="0" borderId="0" xfId="0" applyFont="1" applyFill="1" applyBorder="1" applyAlignment="1">
      <alignment horizontal="left" vertical="top" wrapText="1" indent="1"/>
    </xf>
    <xf numFmtId="0" fontId="37" fillId="0" borderId="0" xfId="0" applyFont="1" applyAlignment="1">
      <alignment horizontal="left" vertical="top"/>
    </xf>
    <xf numFmtId="0" fontId="75" fillId="0" borderId="0" xfId="0" applyFont="1" applyAlignment="1">
      <alignment horizontal="left" vertical="top"/>
    </xf>
    <xf numFmtId="0" fontId="77" fillId="0" borderId="0" xfId="0" applyFont="1" applyAlignment="1">
      <alignment horizontal="left" vertical="top"/>
    </xf>
    <xf numFmtId="0" fontId="46" fillId="0" borderId="0" xfId="0" applyFont="1" applyAlignment="1">
      <alignment horizontal="left" vertical="top"/>
    </xf>
    <xf numFmtId="0" fontId="79" fillId="0" borderId="0" xfId="0" applyFont="1" applyAlignment="1">
      <alignment horizontal="left" vertical="top"/>
    </xf>
    <xf numFmtId="0" fontId="37" fillId="0" borderId="0" xfId="0" applyFont="1" applyAlignment="1">
      <alignment horizontal="left" vertical="top" textRotation="90"/>
    </xf>
    <xf numFmtId="3" fontId="37" fillId="0" borderId="0" xfId="0" applyNumberFormat="1" applyFont="1" applyAlignment="1">
      <alignment horizontal="left" vertical="top"/>
    </xf>
    <xf numFmtId="0" fontId="37" fillId="0" borderId="26" xfId="0" applyFont="1" applyBorder="1" applyAlignment="1">
      <alignment horizontal="left" vertical="top"/>
    </xf>
    <xf numFmtId="0" fontId="37" fillId="0" borderId="0" xfId="0" applyFont="1" applyBorder="1" applyAlignment="1">
      <alignment horizontal="left" vertical="top"/>
    </xf>
    <xf numFmtId="3" fontId="37" fillId="6" borderId="0" xfId="0" applyNumberFormat="1" applyFont="1" applyFill="1" applyAlignment="1">
      <alignment horizontal="left" vertical="top"/>
    </xf>
    <xf numFmtId="3" fontId="79" fillId="6" borderId="0" xfId="0" applyNumberFormat="1" applyFont="1" applyFill="1" applyAlignment="1">
      <alignment horizontal="left" vertical="top" wrapText="1" indent="1"/>
    </xf>
    <xf numFmtId="3" fontId="79" fillId="6" borderId="0" xfId="0" applyNumberFormat="1" applyFont="1" applyFill="1" applyAlignment="1">
      <alignment horizontal="left" vertical="top" wrapText="1"/>
    </xf>
    <xf numFmtId="0" fontId="39" fillId="0" borderId="0" xfId="0" applyFont="1"/>
    <xf numFmtId="0" fontId="38" fillId="0" borderId="0" xfId="0" applyFont="1"/>
    <xf numFmtId="0" fontId="33" fillId="0" borderId="0" xfId="0" applyFont="1"/>
    <xf numFmtId="0" fontId="37" fillId="0" borderId="0" xfId="0" applyFont="1" applyAlignment="1">
      <alignment horizontal="left" indent="1"/>
    </xf>
    <xf numFmtId="0" fontId="82" fillId="0" borderId="40" xfId="0" applyFont="1" applyBorder="1"/>
    <xf numFmtId="0" fontId="82" fillId="0" borderId="40" xfId="0" applyFont="1" applyBorder="1" applyAlignment="1">
      <alignment horizontal="center"/>
    </xf>
    <xf numFmtId="2" fontId="82" fillId="0" borderId="40" xfId="0" applyNumberFormat="1" applyFont="1" applyBorder="1"/>
    <xf numFmtId="0" fontId="82" fillId="0" borderId="40" xfId="0" applyFont="1" applyBorder="1" applyAlignment="1">
      <alignment wrapText="1"/>
    </xf>
    <xf numFmtId="0" fontId="83" fillId="0" borderId="0" xfId="0" applyFont="1" applyFill="1"/>
    <xf numFmtId="0" fontId="37" fillId="0" borderId="0" xfId="0" applyFont="1" applyFill="1" applyBorder="1" applyAlignment="1">
      <alignment horizontal="left" vertical="top" indent="1"/>
    </xf>
    <xf numFmtId="0" fontId="37" fillId="0" borderId="0" xfId="0" applyFont="1" applyFill="1"/>
    <xf numFmtId="0" fontId="34" fillId="8" borderId="0" xfId="0" applyFont="1" applyFill="1" applyBorder="1" applyAlignment="1"/>
    <xf numFmtId="0" fontId="0" fillId="0" borderId="0" xfId="0" applyBorder="1" applyAlignment="1"/>
    <xf numFmtId="0" fontId="34" fillId="0" borderId="0" xfId="0" applyFont="1" applyBorder="1" applyAlignment="1">
      <alignment horizontal="center"/>
    </xf>
    <xf numFmtId="0" fontId="34" fillId="0" borderId="0" xfId="0" applyFont="1" applyFill="1" applyBorder="1" applyAlignment="1">
      <alignment horizontal="center"/>
    </xf>
    <xf numFmtId="0" fontId="0" fillId="0" borderId="18" xfId="0" applyBorder="1"/>
    <xf numFmtId="0" fontId="38" fillId="0" borderId="39" xfId="0" applyFont="1" applyBorder="1" applyAlignment="1">
      <alignment horizontal="right"/>
    </xf>
    <xf numFmtId="0" fontId="37" fillId="0" borderId="39" xfId="0" applyFont="1" applyBorder="1" applyAlignment="1">
      <alignment horizontal="left" indent="1"/>
    </xf>
    <xf numFmtId="0" fontId="38" fillId="0" borderId="16" xfId="0" applyFont="1" applyBorder="1" applyAlignment="1">
      <alignment horizontal="right"/>
    </xf>
    <xf numFmtId="0" fontId="37" fillId="0" borderId="16" xfId="0" applyFont="1" applyBorder="1" applyAlignment="1">
      <alignment horizontal="left" indent="1"/>
    </xf>
    <xf numFmtId="0" fontId="38" fillId="0" borderId="20" xfId="0" applyFont="1" applyBorder="1" applyAlignment="1">
      <alignment horizontal="right"/>
    </xf>
    <xf numFmtId="0" fontId="37" fillId="0" borderId="20" xfId="0" applyFont="1" applyBorder="1" applyAlignment="1">
      <alignment horizontal="left" indent="1"/>
    </xf>
    <xf numFmtId="0" fontId="38" fillId="0" borderId="17" xfId="0" applyFont="1" applyBorder="1" applyAlignment="1">
      <alignment horizontal="right"/>
    </xf>
    <xf numFmtId="0" fontId="37" fillId="0" borderId="17" xfId="0" applyFont="1" applyBorder="1" applyAlignment="1">
      <alignment horizontal="left" indent="1"/>
    </xf>
    <xf numFmtId="3" fontId="37" fillId="0" borderId="39" xfId="0" applyNumberFormat="1" applyFont="1" applyBorder="1"/>
    <xf numFmtId="10" fontId="37" fillId="0" borderId="17" xfId="0" applyNumberFormat="1" applyFont="1" applyBorder="1"/>
    <xf numFmtId="10" fontId="37" fillId="0" borderId="20" xfId="0" applyNumberFormat="1" applyFont="1" applyBorder="1"/>
    <xf numFmtId="10" fontId="37" fillId="0" borderId="0" xfId="0" applyNumberFormat="1" applyFont="1"/>
    <xf numFmtId="2" fontId="36" fillId="0" borderId="0" xfId="0" applyNumberFormat="1" applyFont="1"/>
    <xf numFmtId="0" fontId="34" fillId="0" borderId="0" xfId="0" applyFont="1" applyAlignment="1">
      <alignment horizontal="left" indent="1"/>
    </xf>
    <xf numFmtId="0" fontId="59" fillId="0" borderId="0" xfId="0" applyFont="1" applyAlignment="1">
      <alignment horizontal="center"/>
    </xf>
    <xf numFmtId="0" fontId="85" fillId="0" borderId="0" xfId="0" applyFont="1" applyAlignment="1">
      <alignment horizontal="left" wrapText="1" indent="1"/>
    </xf>
    <xf numFmtId="0" fontId="35" fillId="0" borderId="16" xfId="0" applyFont="1" applyBorder="1"/>
    <xf numFmtId="3" fontId="35" fillId="0" borderId="16" xfId="0" applyNumberFormat="1" applyFont="1" applyFill="1" applyBorder="1"/>
    <xf numFmtId="0" fontId="53" fillId="0" borderId="37" xfId="0" applyFont="1" applyBorder="1" applyAlignment="1">
      <alignment wrapText="1"/>
    </xf>
    <xf numFmtId="3" fontId="35" fillId="0" borderId="16" xfId="0" applyNumberFormat="1" applyFont="1" applyBorder="1" applyAlignment="1">
      <alignment vertical="center"/>
    </xf>
    <xf numFmtId="0" fontId="35" fillId="0" borderId="16" xfId="0" applyFont="1" applyFill="1" applyBorder="1" applyAlignment="1">
      <alignment vertical="top" wrapText="1"/>
    </xf>
    <xf numFmtId="2" fontId="34" fillId="0" borderId="37" xfId="0" applyNumberFormat="1" applyFont="1" applyBorder="1" applyAlignment="1">
      <alignment vertical="center"/>
    </xf>
    <xf numFmtId="0" fontId="53" fillId="0" borderId="16" xfId="0" applyFont="1" applyBorder="1" applyAlignment="1">
      <alignment wrapText="1"/>
    </xf>
    <xf numFmtId="0" fontId="53" fillId="0" borderId="37" xfId="0" applyFont="1" applyBorder="1" applyAlignment="1">
      <alignment vertical="top" wrapText="1"/>
    </xf>
    <xf numFmtId="10" fontId="85" fillId="0" borderId="16" xfId="0" applyNumberFormat="1" applyFont="1" applyFill="1" applyBorder="1" applyAlignment="1">
      <alignment horizontal="center" vertical="center"/>
    </xf>
    <xf numFmtId="10" fontId="85" fillId="0" borderId="37" xfId="0" applyNumberFormat="1" applyFont="1" applyBorder="1" applyAlignment="1">
      <alignment horizontal="center" vertical="center"/>
    </xf>
    <xf numFmtId="0" fontId="35" fillId="0" borderId="16" xfId="0" applyFont="1" applyBorder="1" applyAlignment="1">
      <alignment wrapText="1"/>
    </xf>
    <xf numFmtId="0" fontId="35" fillId="4" borderId="39" xfId="0" applyFont="1" applyFill="1" applyBorder="1" applyAlignment="1">
      <alignment horizontal="center" vertical="center"/>
    </xf>
    <xf numFmtId="0" fontId="35" fillId="0" borderId="16" xfId="0" applyFont="1" applyBorder="1" applyAlignment="1">
      <alignment horizontal="center" vertical="center"/>
    </xf>
    <xf numFmtId="0" fontId="35" fillId="0" borderId="37" xfId="0" applyFont="1" applyBorder="1" applyAlignment="1">
      <alignment horizontal="center" vertical="center"/>
    </xf>
    <xf numFmtId="0" fontId="35" fillId="0" borderId="36" xfId="0" applyFont="1" applyBorder="1" applyAlignment="1">
      <alignment horizontal="center" vertical="center"/>
    </xf>
    <xf numFmtId="0" fontId="34" fillId="4" borderId="36" xfId="0" applyFont="1" applyFill="1" applyBorder="1" applyAlignment="1">
      <alignment horizontal="center" vertical="center"/>
    </xf>
    <xf numFmtId="0" fontId="35" fillId="0" borderId="0" xfId="0" applyFont="1" applyAlignment="1">
      <alignment horizontal="center" vertical="top" wrapText="1"/>
    </xf>
    <xf numFmtId="0" fontId="32" fillId="0" borderId="0" xfId="0" applyFont="1" applyAlignment="1">
      <alignment horizontal="center"/>
    </xf>
    <xf numFmtId="0" fontId="35" fillId="0" borderId="17" xfId="0" applyFont="1" applyBorder="1" applyAlignment="1">
      <alignment horizontal="center" vertical="center"/>
    </xf>
    <xf numFmtId="0" fontId="35" fillId="0" borderId="17" xfId="0" applyFont="1" applyBorder="1" applyAlignment="1">
      <alignment vertical="top" wrapText="1"/>
    </xf>
    <xf numFmtId="2" fontId="86" fillId="0" borderId="0" xfId="0" applyNumberFormat="1" applyFont="1" applyAlignment="1">
      <alignment horizontal="center" vertical="center"/>
    </xf>
    <xf numFmtId="3" fontId="35" fillId="0" borderId="16" xfId="0" applyNumberFormat="1" applyFont="1" applyFill="1" applyBorder="1" applyAlignment="1">
      <alignment vertical="top"/>
    </xf>
    <xf numFmtId="165" fontId="35" fillId="0" borderId="17" xfId="0" applyNumberFormat="1" applyFont="1" applyBorder="1" applyAlignment="1">
      <alignment vertical="top"/>
    </xf>
    <xf numFmtId="3" fontId="87" fillId="0" borderId="16" xfId="0" applyNumberFormat="1" applyFont="1" applyBorder="1" applyAlignment="1">
      <alignment vertical="top"/>
    </xf>
    <xf numFmtId="3" fontId="61" fillId="0" borderId="16" xfId="0" applyNumberFormat="1" applyFont="1" applyBorder="1" applyAlignment="1">
      <alignment vertical="top"/>
    </xf>
    <xf numFmtId="0" fontId="35" fillId="0" borderId="37" xfId="0" applyFont="1" applyFill="1" applyBorder="1" applyAlignment="1">
      <alignment horizontal="center" vertical="center"/>
    </xf>
    <xf numFmtId="0" fontId="53" fillId="0" borderId="37" xfId="0" applyFont="1" applyFill="1" applyBorder="1" applyAlignment="1">
      <alignment wrapText="1"/>
    </xf>
    <xf numFmtId="0" fontId="35" fillId="0" borderId="19" xfId="0" applyFont="1" applyBorder="1" applyAlignment="1">
      <alignment horizontal="center" vertical="center"/>
    </xf>
    <xf numFmtId="0" fontId="35" fillId="0" borderId="19" xfId="0" applyFont="1" applyBorder="1"/>
    <xf numFmtId="3" fontId="35" fillId="0" borderId="19" xfId="0" applyNumberFormat="1" applyFont="1" applyFill="1" applyBorder="1"/>
    <xf numFmtId="0" fontId="35" fillId="4" borderId="36" xfId="0" applyFont="1" applyFill="1" applyBorder="1" applyAlignment="1">
      <alignment horizontal="center" vertical="center"/>
    </xf>
    <xf numFmtId="0" fontId="35" fillId="8" borderId="0" xfId="0" applyFont="1" applyFill="1" applyAlignment="1">
      <alignment horizontal="center"/>
    </xf>
    <xf numFmtId="10" fontId="85" fillId="0" borderId="16" xfId="0" applyNumberFormat="1" applyFont="1" applyBorder="1" applyAlignment="1">
      <alignment horizontal="center" vertical="center"/>
    </xf>
    <xf numFmtId="0" fontId="53" fillId="0" borderId="16" xfId="0" applyFont="1" applyBorder="1" applyAlignment="1">
      <alignment vertical="center" wrapText="1"/>
    </xf>
    <xf numFmtId="0" fontId="37" fillId="0" borderId="0" xfId="0" applyFont="1" applyFill="1" applyAlignment="1">
      <alignment horizontal="left" vertical="top" wrapText="1"/>
    </xf>
    <xf numFmtId="0" fontId="72" fillId="0" borderId="0" xfId="0" applyFont="1" applyAlignment="1">
      <alignment vertical="top" wrapText="1"/>
    </xf>
    <xf numFmtId="0" fontId="83" fillId="0" borderId="0" xfId="0" applyFont="1"/>
    <xf numFmtId="0" fontId="87" fillId="0" borderId="0" xfId="0" applyFont="1"/>
    <xf numFmtId="0" fontId="90" fillId="0" borderId="37" xfId="0" applyFont="1" applyBorder="1" applyAlignment="1">
      <alignment horizontal="left" vertical="center" wrapText="1"/>
    </xf>
    <xf numFmtId="10" fontId="89" fillId="0" borderId="37" xfId="0" applyNumberFormat="1" applyFont="1" applyBorder="1" applyAlignment="1">
      <alignment horizontal="center" vertical="center"/>
    </xf>
    <xf numFmtId="0" fontId="91" fillId="0" borderId="0" xfId="0" applyFont="1" applyAlignment="1">
      <alignment wrapText="1"/>
    </xf>
    <xf numFmtId="10" fontId="89" fillId="0" borderId="0" xfId="0" applyNumberFormat="1" applyFont="1" applyAlignment="1">
      <alignment vertical="center"/>
    </xf>
    <xf numFmtId="10" fontId="86" fillId="0" borderId="0" xfId="0" applyNumberFormat="1" applyFont="1" applyAlignment="1">
      <alignment horizontal="center" vertical="center"/>
    </xf>
    <xf numFmtId="0" fontId="35" fillId="0" borderId="0" xfId="0" applyFont="1" applyBorder="1" applyAlignment="1">
      <alignment horizontal="center" vertical="center"/>
    </xf>
    <xf numFmtId="0" fontId="53" fillId="0" borderId="0" xfId="0" applyFont="1" applyFill="1" applyBorder="1" applyAlignment="1">
      <alignment vertical="top" wrapText="1"/>
    </xf>
    <xf numFmtId="3" fontId="87" fillId="0" borderId="0" xfId="0" applyNumberFormat="1" applyFont="1" applyBorder="1" applyAlignment="1">
      <alignment vertical="top"/>
    </xf>
    <xf numFmtId="0" fontId="53" fillId="0" borderId="36" xfId="0" applyFont="1" applyFill="1" applyBorder="1" applyAlignment="1">
      <alignment vertical="top" wrapText="1"/>
    </xf>
    <xf numFmtId="0" fontId="53" fillId="0" borderId="37" xfId="0" applyFont="1" applyFill="1" applyBorder="1" applyAlignment="1">
      <alignment vertical="top" wrapText="1"/>
    </xf>
    <xf numFmtId="0" fontId="34" fillId="8" borderId="40" xfId="0" applyFont="1" applyFill="1" applyBorder="1" applyAlignment="1">
      <alignment horizontal="left" vertical="top"/>
    </xf>
    <xf numFmtId="0" fontId="35" fillId="4" borderId="39" xfId="0" applyFont="1" applyFill="1" applyBorder="1" applyAlignment="1">
      <alignment horizontal="center" vertical="top"/>
    </xf>
    <xf numFmtId="0" fontId="35" fillId="4" borderId="36" xfId="0" applyFont="1" applyFill="1" applyBorder="1" applyAlignment="1">
      <alignment horizontal="center" vertical="top"/>
    </xf>
    <xf numFmtId="0" fontId="34" fillId="4" borderId="36" xfId="0" applyFont="1" applyFill="1" applyBorder="1" applyAlignment="1">
      <alignment horizontal="center" vertical="top"/>
    </xf>
    <xf numFmtId="0" fontId="34" fillId="4" borderId="41" xfId="0" applyFont="1" applyFill="1" applyBorder="1" applyAlignment="1">
      <alignment vertical="top" wrapText="1"/>
    </xf>
    <xf numFmtId="0" fontId="0" fillId="0" borderId="0" xfId="0" applyAlignment="1">
      <alignment vertical="top"/>
    </xf>
    <xf numFmtId="0" fontId="37" fillId="0" borderId="16" xfId="0" applyFont="1" applyBorder="1" applyAlignment="1">
      <alignment horizontal="center" vertical="top"/>
    </xf>
    <xf numFmtId="0" fontId="37" fillId="0" borderId="42" xfId="0" applyFont="1" applyBorder="1" applyAlignment="1">
      <alignment vertical="top"/>
    </xf>
    <xf numFmtId="0" fontId="37" fillId="0" borderId="42" xfId="0" applyFont="1" applyFill="1" applyBorder="1" applyAlignment="1">
      <alignment vertical="top" wrapText="1"/>
    </xf>
    <xf numFmtId="0" fontId="41" fillId="0" borderId="42" xfId="0" applyFont="1" applyBorder="1" applyAlignment="1">
      <alignment vertical="top" wrapText="1"/>
    </xf>
    <xf numFmtId="0" fontId="37" fillId="0" borderId="17" xfId="0" applyFont="1" applyBorder="1" applyAlignment="1">
      <alignment horizontal="center" vertical="top"/>
    </xf>
    <xf numFmtId="0" fontId="37" fillId="0" borderId="19" xfId="0" applyFont="1" applyBorder="1" applyAlignment="1">
      <alignment horizontal="center" vertical="top"/>
    </xf>
    <xf numFmtId="0" fontId="37" fillId="0" borderId="43" xfId="0" applyFont="1" applyBorder="1" applyAlignment="1">
      <alignment vertical="top"/>
    </xf>
    <xf numFmtId="0" fontId="37" fillId="0" borderId="37" xfId="0" applyFont="1" applyBorder="1" applyAlignment="1">
      <alignment horizontal="center" vertical="top"/>
    </xf>
    <xf numFmtId="0" fontId="41" fillId="0" borderId="44" xfId="0" applyFont="1" applyBorder="1" applyAlignment="1">
      <alignment vertical="top" wrapText="1"/>
    </xf>
    <xf numFmtId="0" fontId="37" fillId="0" borderId="45" xfId="0" applyFont="1" applyBorder="1" applyAlignment="1">
      <alignment vertical="top" wrapText="1"/>
    </xf>
    <xf numFmtId="0" fontId="37" fillId="0" borderId="37" xfId="0" applyFont="1" applyFill="1" applyBorder="1" applyAlignment="1">
      <alignment horizontal="center" vertical="top"/>
    </xf>
    <xf numFmtId="0" fontId="33" fillId="0" borderId="0" xfId="0" applyFont="1" applyAlignment="1">
      <alignment horizontal="right" vertical="top"/>
    </xf>
    <xf numFmtId="0" fontId="37" fillId="0" borderId="18" xfId="0" applyFont="1" applyFill="1" applyBorder="1" applyAlignment="1">
      <alignment horizontal="right" vertical="top" textRotation="90" wrapText="1"/>
    </xf>
    <xf numFmtId="0" fontId="37" fillId="0" borderId="18" xfId="0" applyFont="1" applyBorder="1" applyAlignment="1">
      <alignment horizontal="right" vertical="top" textRotation="90" wrapText="1"/>
    </xf>
    <xf numFmtId="0" fontId="38" fillId="0" borderId="18" xfId="0" applyFont="1" applyBorder="1" applyAlignment="1">
      <alignment horizontal="right" vertical="top" textRotation="90"/>
    </xf>
    <xf numFmtId="0" fontId="38" fillId="0" borderId="18" xfId="0" applyFont="1" applyFill="1" applyBorder="1" applyAlignment="1">
      <alignment horizontal="right" vertical="top"/>
    </xf>
    <xf numFmtId="0" fontId="38" fillId="0" borderId="18" xfId="0" applyFont="1" applyFill="1" applyBorder="1" applyAlignment="1">
      <alignment horizontal="right" vertical="top" wrapText="1"/>
    </xf>
    <xf numFmtId="0" fontId="38" fillId="0" borderId="18" xfId="0" applyFont="1" applyBorder="1" applyAlignment="1">
      <alignment horizontal="right" vertical="top"/>
    </xf>
    <xf numFmtId="0" fontId="37" fillId="0" borderId="18" xfId="0" applyFont="1" applyBorder="1" applyAlignment="1">
      <alignment horizontal="right" vertical="top" textRotation="90"/>
    </xf>
    <xf numFmtId="0" fontId="33" fillId="0" borderId="25" xfId="0" applyFont="1" applyBorder="1" applyAlignment="1">
      <alignment horizontal="right" vertical="top"/>
    </xf>
    <xf numFmtId="3" fontId="37" fillId="0" borderId="16" xfId="0" applyNumberFormat="1" applyFont="1" applyFill="1" applyBorder="1" applyAlignment="1">
      <alignment horizontal="right" vertical="top"/>
    </xf>
    <xf numFmtId="3" fontId="37" fillId="0" borderId="25" xfId="0" applyNumberFormat="1" applyFont="1" applyBorder="1" applyAlignment="1">
      <alignment horizontal="right" vertical="top"/>
    </xf>
    <xf numFmtId="0" fontId="37" fillId="0" borderId="0" xfId="0" applyFont="1" applyAlignment="1">
      <alignment horizontal="right" vertical="top"/>
    </xf>
    <xf numFmtId="3" fontId="37" fillId="0" borderId="0" xfId="0" applyNumberFormat="1" applyFont="1" applyAlignment="1">
      <alignment horizontal="right" vertical="top"/>
    </xf>
    <xf numFmtId="10" fontId="52" fillId="0" borderId="16" xfId="0" applyNumberFormat="1" applyFont="1" applyFill="1" applyBorder="1" applyAlignment="1">
      <alignment horizontal="right" vertical="top"/>
    </xf>
    <xf numFmtId="0" fontId="33" fillId="0" borderId="36" xfId="0" applyFont="1" applyFill="1" applyBorder="1" applyAlignment="1">
      <alignment horizontal="right" vertical="top"/>
    </xf>
    <xf numFmtId="3" fontId="37" fillId="0" borderId="19" xfId="0" applyNumberFormat="1" applyFont="1" applyFill="1" applyBorder="1" applyAlignment="1">
      <alignment horizontal="right" vertical="top"/>
    </xf>
    <xf numFmtId="10" fontId="52" fillId="0" borderId="37" xfId="0" applyNumberFormat="1" applyFont="1" applyFill="1" applyBorder="1" applyAlignment="1">
      <alignment horizontal="right" vertical="top"/>
    </xf>
    <xf numFmtId="165" fontId="37" fillId="0" borderId="17" xfId="0" applyNumberFormat="1" applyFont="1" applyFill="1" applyBorder="1" applyAlignment="1">
      <alignment horizontal="right" vertical="top"/>
    </xf>
    <xf numFmtId="3" fontId="72" fillId="0" borderId="16" xfId="0" applyNumberFormat="1" applyFont="1" applyFill="1" applyBorder="1" applyAlignment="1">
      <alignment horizontal="right" vertical="top"/>
    </xf>
    <xf numFmtId="0" fontId="0" fillId="0" borderId="0" xfId="0" applyFill="1" applyAlignment="1">
      <alignment horizontal="right" vertical="top"/>
    </xf>
    <xf numFmtId="0" fontId="0" fillId="0" borderId="0" xfId="0" applyAlignment="1">
      <alignment horizontal="right" vertical="top"/>
    </xf>
    <xf numFmtId="0" fontId="37" fillId="0" borderId="0" xfId="0" applyFont="1" applyFill="1" applyBorder="1" applyAlignment="1">
      <alignment horizontal="center" vertical="top" wrapText="1"/>
    </xf>
    <xf numFmtId="0" fontId="41" fillId="0" borderId="45" xfId="0" applyFont="1" applyBorder="1" applyAlignment="1">
      <alignment vertical="top" wrapText="1"/>
    </xf>
    <xf numFmtId="10" fontId="52" fillId="0" borderId="17" xfId="0" applyNumberFormat="1" applyFont="1" applyFill="1" applyBorder="1" applyAlignment="1">
      <alignment horizontal="right" vertical="top"/>
    </xf>
    <xf numFmtId="10" fontId="52" fillId="12" borderId="16" xfId="0" applyNumberFormat="1" applyFont="1" applyFill="1" applyBorder="1" applyAlignment="1">
      <alignment horizontal="right" vertical="top"/>
    </xf>
    <xf numFmtId="10" fontId="52" fillId="13" borderId="37" xfId="0" applyNumberFormat="1" applyFont="1" applyFill="1" applyBorder="1" applyAlignment="1">
      <alignment horizontal="right" vertical="top"/>
    </xf>
    <xf numFmtId="0" fontId="37" fillId="0" borderId="43" xfId="0" applyFont="1" applyBorder="1" applyAlignment="1">
      <alignment vertical="top" wrapText="1"/>
    </xf>
    <xf numFmtId="165" fontId="37" fillId="0" borderId="19" xfId="0" applyNumberFormat="1" applyFont="1" applyFill="1" applyBorder="1" applyAlignment="1">
      <alignment horizontal="right" vertical="top"/>
    </xf>
    <xf numFmtId="2" fontId="39" fillId="0" borderId="37" xfId="0" applyNumberFormat="1" applyFont="1" applyFill="1" applyBorder="1" applyAlignment="1">
      <alignment horizontal="right" vertical="top"/>
    </xf>
    <xf numFmtId="2" fontId="52" fillId="0" borderId="37" xfId="0" applyNumberFormat="1" applyFont="1" applyFill="1" applyBorder="1" applyAlignment="1">
      <alignment horizontal="right" vertical="top"/>
    </xf>
    <xf numFmtId="1" fontId="37" fillId="0" borderId="0" xfId="0" applyNumberFormat="1" applyFont="1" applyAlignment="1">
      <alignment horizontal="right" vertical="top"/>
    </xf>
    <xf numFmtId="0" fontId="85" fillId="4" borderId="0" xfId="0" applyFont="1" applyFill="1" applyAlignment="1">
      <alignment horizontal="left" indent="1"/>
    </xf>
    <xf numFmtId="165" fontId="0" fillId="0" borderId="0" xfId="0" applyNumberFormat="1"/>
    <xf numFmtId="0" fontId="33" fillId="0" borderId="0" xfId="0" applyFont="1" applyAlignment="1">
      <alignment horizontal="center"/>
    </xf>
    <xf numFmtId="0" fontId="37" fillId="0" borderId="0" xfId="0" applyFont="1" applyBorder="1" applyAlignment="1">
      <alignment vertical="top" wrapText="1"/>
    </xf>
    <xf numFmtId="0" fontId="37" fillId="0" borderId="0" xfId="0" applyFont="1" applyBorder="1" applyAlignment="1">
      <alignment horizontal="center" vertical="top"/>
    </xf>
    <xf numFmtId="0" fontId="38" fillId="0" borderId="0" xfId="0" applyFont="1" applyFill="1" applyBorder="1" applyAlignment="1">
      <alignment horizontal="center" vertical="top" wrapText="1"/>
    </xf>
    <xf numFmtId="0" fontId="38" fillId="0" borderId="0" xfId="0" applyFont="1" applyBorder="1" applyAlignment="1">
      <alignment horizontal="center" vertical="top"/>
    </xf>
    <xf numFmtId="0" fontId="38" fillId="0" borderId="0" xfId="0" applyFont="1" applyFill="1" applyBorder="1" applyAlignment="1">
      <alignment horizontal="center" vertical="top"/>
    </xf>
    <xf numFmtId="0" fontId="38" fillId="0" borderId="18" xfId="0" applyFont="1" applyFill="1" applyBorder="1" applyAlignment="1">
      <alignment horizontal="center" vertical="top" wrapText="1"/>
    </xf>
    <xf numFmtId="0" fontId="38" fillId="0" borderId="18" xfId="0" applyFont="1" applyFill="1" applyBorder="1" applyAlignment="1">
      <alignment horizontal="center" vertical="top"/>
    </xf>
    <xf numFmtId="0" fontId="38" fillId="0" borderId="18" xfId="0" applyFont="1" applyBorder="1" applyAlignment="1">
      <alignment horizontal="center" vertical="top"/>
    </xf>
    <xf numFmtId="2" fontId="37" fillId="0" borderId="39" xfId="0" applyNumberFormat="1" applyFont="1" applyBorder="1" applyAlignment="1">
      <alignment horizontal="center" vertical="top"/>
    </xf>
    <xf numFmtId="2" fontId="37" fillId="0" borderId="16" xfId="0" applyNumberFormat="1" applyFont="1" applyBorder="1" applyAlignment="1">
      <alignment horizontal="center" vertical="top"/>
    </xf>
    <xf numFmtId="0" fontId="38" fillId="0" borderId="39" xfId="0" applyFont="1" applyFill="1" applyBorder="1" applyAlignment="1">
      <alignment horizontal="center" vertical="top" wrapText="1"/>
    </xf>
    <xf numFmtId="0" fontId="38" fillId="0" borderId="16" xfId="0" applyFont="1" applyFill="1" applyBorder="1" applyAlignment="1">
      <alignment horizontal="center" vertical="top" wrapText="1"/>
    </xf>
    <xf numFmtId="0" fontId="38" fillId="0" borderId="16" xfId="0" applyFont="1" applyBorder="1" applyAlignment="1">
      <alignment horizontal="center" vertical="top" wrapText="1"/>
    </xf>
    <xf numFmtId="0" fontId="37" fillId="0" borderId="39" xfId="0" applyFont="1" applyFill="1" applyBorder="1" applyAlignment="1">
      <alignment horizontal="left" vertical="top" wrapText="1" indent="1"/>
    </xf>
    <xf numFmtId="0" fontId="37" fillId="0" borderId="16" xfId="0" applyFont="1" applyFill="1" applyBorder="1" applyAlignment="1">
      <alignment horizontal="left" vertical="top" wrapText="1" indent="1"/>
    </xf>
    <xf numFmtId="0" fontId="37" fillId="0" borderId="16" xfId="0" applyFont="1" applyBorder="1" applyAlignment="1">
      <alignment horizontal="left" vertical="top" wrapText="1" indent="1"/>
    </xf>
    <xf numFmtId="10" fontId="37" fillId="0" borderId="46" xfId="0" applyNumberFormat="1" applyFont="1" applyBorder="1" applyAlignment="1">
      <alignment horizontal="center" vertical="top"/>
    </xf>
    <xf numFmtId="2" fontId="37" fillId="0" borderId="47" xfId="0" applyNumberFormat="1" applyFont="1" applyBorder="1" applyAlignment="1">
      <alignment horizontal="center" vertical="top"/>
    </xf>
    <xf numFmtId="10" fontId="37" fillId="0" borderId="48" xfId="0" applyNumberFormat="1" applyFont="1" applyBorder="1" applyAlignment="1">
      <alignment horizontal="center" vertical="top"/>
    </xf>
    <xf numFmtId="2" fontId="37" fillId="0" borderId="49" xfId="0" applyNumberFormat="1" applyFont="1" applyBorder="1" applyAlignment="1">
      <alignment horizontal="center" vertical="top"/>
    </xf>
    <xf numFmtId="2" fontId="37" fillId="0" borderId="50" xfId="0" applyNumberFormat="1" applyFont="1" applyBorder="1" applyAlignment="1">
      <alignment horizontal="center" vertical="top"/>
    </xf>
    <xf numFmtId="10" fontId="37" fillId="0" borderId="47" xfId="0" applyNumberFormat="1" applyFont="1" applyBorder="1" applyAlignment="1">
      <alignment horizontal="center" vertical="top"/>
    </xf>
    <xf numFmtId="10" fontId="37" fillId="0" borderId="49" xfId="0" applyNumberFormat="1" applyFont="1" applyBorder="1" applyAlignment="1">
      <alignment horizontal="center" vertical="top"/>
    </xf>
    <xf numFmtId="39" fontId="37" fillId="0" borderId="46" xfId="0" applyNumberFormat="1" applyFont="1" applyBorder="1" applyAlignment="1">
      <alignment vertical="top"/>
    </xf>
    <xf numFmtId="39" fontId="37" fillId="0" borderId="47" xfId="0" applyNumberFormat="1" applyFont="1" applyBorder="1" applyAlignment="1">
      <alignment vertical="top"/>
    </xf>
    <xf numFmtId="39" fontId="37" fillId="0" borderId="48" xfId="0" applyNumberFormat="1" applyFont="1" applyBorder="1" applyAlignment="1">
      <alignment vertical="top"/>
    </xf>
    <xf numFmtId="39" fontId="37" fillId="0" borderId="49" xfId="0" applyNumberFormat="1" applyFont="1" applyBorder="1" applyAlignment="1">
      <alignment vertical="top"/>
    </xf>
    <xf numFmtId="39" fontId="37" fillId="0" borderId="51" xfId="0" applyNumberFormat="1" applyFont="1" applyBorder="1" applyAlignment="1">
      <alignment vertical="top"/>
    </xf>
    <xf numFmtId="39" fontId="37" fillId="0" borderId="50" xfId="0" applyNumberFormat="1" applyFont="1" applyBorder="1" applyAlignment="1">
      <alignment vertical="top"/>
    </xf>
    <xf numFmtId="2" fontId="37" fillId="0" borderId="47" xfId="0" applyNumberFormat="1" applyFont="1" applyBorder="1" applyAlignment="1">
      <alignment vertical="top"/>
    </xf>
    <xf numFmtId="2" fontId="37" fillId="0" borderId="48" xfId="0" applyNumberFormat="1" applyFont="1" applyBorder="1" applyAlignment="1">
      <alignment vertical="top"/>
    </xf>
    <xf numFmtId="2" fontId="37" fillId="0" borderId="49" xfId="0" applyNumberFormat="1" applyFont="1" applyBorder="1" applyAlignment="1">
      <alignment vertical="top"/>
    </xf>
    <xf numFmtId="2" fontId="37" fillId="0" borderId="51" xfId="0" applyNumberFormat="1" applyFont="1" applyBorder="1" applyAlignment="1">
      <alignment vertical="top"/>
    </xf>
    <xf numFmtId="2" fontId="37" fillId="0" borderId="50" xfId="0" applyNumberFormat="1" applyFont="1" applyBorder="1" applyAlignment="1">
      <alignment vertical="top"/>
    </xf>
    <xf numFmtId="0" fontId="38" fillId="0" borderId="17" xfId="0" applyFont="1" applyBorder="1" applyAlignment="1">
      <alignment horizontal="center" vertical="top" wrapText="1"/>
    </xf>
    <xf numFmtId="0" fontId="37" fillId="0" borderId="17" xfId="0" applyFont="1" applyBorder="1" applyAlignment="1">
      <alignment horizontal="left" vertical="top" wrapText="1" indent="1"/>
    </xf>
    <xf numFmtId="2" fontId="37" fillId="0" borderId="17" xfId="0" applyNumberFormat="1" applyFont="1" applyBorder="1" applyAlignment="1">
      <alignment horizontal="center" vertical="top"/>
    </xf>
    <xf numFmtId="10" fontId="37" fillId="0" borderId="52" xfId="0" applyNumberFormat="1" applyFont="1" applyBorder="1" applyAlignment="1">
      <alignment horizontal="center" vertical="top"/>
    </xf>
    <xf numFmtId="2" fontId="37" fillId="0" borderId="53" xfId="0" applyNumberFormat="1" applyFont="1" applyBorder="1" applyAlignment="1">
      <alignment horizontal="center" vertical="top"/>
    </xf>
    <xf numFmtId="10" fontId="37" fillId="0" borderId="53" xfId="0" applyNumberFormat="1" applyFont="1" applyBorder="1" applyAlignment="1">
      <alignment horizontal="center" vertical="top"/>
    </xf>
    <xf numFmtId="39" fontId="37" fillId="0" borderId="52" xfId="0" applyNumberFormat="1" applyFont="1" applyBorder="1" applyAlignment="1">
      <alignment vertical="top"/>
    </xf>
    <xf numFmtId="39" fontId="37" fillId="0" borderId="53" xfId="0" applyNumberFormat="1" applyFont="1" applyBorder="1" applyAlignment="1">
      <alignment vertical="top"/>
    </xf>
    <xf numFmtId="2" fontId="37" fillId="0" borderId="52" xfId="0" applyNumberFormat="1" applyFont="1" applyBorder="1" applyAlignment="1">
      <alignment vertical="top"/>
    </xf>
    <xf numFmtId="2" fontId="37" fillId="0" borderId="53" xfId="0" applyNumberFormat="1" applyFont="1" applyBorder="1" applyAlignment="1">
      <alignment vertical="top"/>
    </xf>
    <xf numFmtId="2" fontId="37" fillId="0" borderId="18" xfId="0" applyNumberFormat="1" applyFont="1" applyBorder="1" applyAlignment="1">
      <alignment horizontal="center" vertical="top"/>
    </xf>
    <xf numFmtId="39" fontId="37" fillId="0" borderId="18" xfId="0" applyNumberFormat="1" applyFont="1" applyBorder="1" applyAlignment="1">
      <alignment vertical="top"/>
    </xf>
    <xf numFmtId="2" fontId="37" fillId="0" borderId="18" xfId="0" applyNumberFormat="1" applyFont="1" applyBorder="1" applyAlignment="1">
      <alignment vertical="top"/>
    </xf>
    <xf numFmtId="0" fontId="52" fillId="0" borderId="18" xfId="0" applyFont="1" applyBorder="1" applyAlignment="1">
      <alignment horizontal="center" vertical="top" wrapText="1"/>
    </xf>
    <xf numFmtId="2" fontId="52" fillId="0" borderId="18" xfId="0" applyNumberFormat="1" applyFont="1" applyBorder="1" applyAlignment="1">
      <alignment horizontal="center" vertical="top"/>
    </xf>
    <xf numFmtId="10" fontId="52" fillId="0" borderId="18" xfId="0" applyNumberFormat="1" applyFont="1" applyBorder="1" applyAlignment="1">
      <alignment horizontal="center" vertical="top"/>
    </xf>
    <xf numFmtId="39" fontId="52" fillId="0" borderId="18" xfId="0" applyNumberFormat="1" applyFont="1" applyBorder="1" applyAlignment="1">
      <alignment vertical="top"/>
    </xf>
    <xf numFmtId="2" fontId="52" fillId="0" borderId="18" xfId="0" applyNumberFormat="1" applyFont="1" applyBorder="1" applyAlignment="1">
      <alignment vertical="top"/>
    </xf>
    <xf numFmtId="0" fontId="52" fillId="0" borderId="18" xfId="0" applyFont="1" applyBorder="1" applyAlignment="1">
      <alignment horizontal="right" vertical="top" wrapText="1" indent="1"/>
    </xf>
    <xf numFmtId="0" fontId="0" fillId="0" borderId="0" xfId="0" applyBorder="1"/>
    <xf numFmtId="1" fontId="37" fillId="0" borderId="48" xfId="0" applyNumberFormat="1" applyFont="1" applyFill="1" applyBorder="1" applyAlignment="1">
      <alignment horizontal="right" vertical="top"/>
    </xf>
    <xf numFmtId="1" fontId="37" fillId="0" borderId="18" xfId="0" applyNumberFormat="1" applyFont="1" applyFill="1" applyBorder="1" applyAlignment="1">
      <alignment horizontal="right" vertical="top"/>
    </xf>
    <xf numFmtId="0" fontId="35" fillId="0" borderId="0" xfId="0" applyFont="1" applyAlignment="1">
      <alignment horizontal="center" vertical="top"/>
    </xf>
    <xf numFmtId="2" fontId="37" fillId="0" borderId="46" xfId="0" applyNumberFormat="1" applyFont="1" applyBorder="1" applyAlignment="1">
      <alignment horizontal="center" vertical="top"/>
    </xf>
    <xf numFmtId="0" fontId="38" fillId="0" borderId="20" xfId="0" applyFont="1" applyBorder="1" applyAlignment="1">
      <alignment horizontal="center" vertical="top" wrapText="1"/>
    </xf>
    <xf numFmtId="0" fontId="37" fillId="0" borderId="20" xfId="0" applyFont="1" applyBorder="1" applyAlignment="1">
      <alignment horizontal="left" vertical="top" wrapText="1" indent="1"/>
    </xf>
    <xf numFmtId="2" fontId="37" fillId="0" borderId="48" xfId="0" applyNumberFormat="1" applyFont="1" applyBorder="1" applyAlignment="1">
      <alignment horizontal="center" vertical="top"/>
    </xf>
    <xf numFmtId="2" fontId="37" fillId="0" borderId="51" xfId="0" applyNumberFormat="1" applyFont="1" applyBorder="1" applyAlignment="1">
      <alignment horizontal="center" vertical="top"/>
    </xf>
    <xf numFmtId="0" fontId="34" fillId="4" borderId="0" xfId="0" applyFont="1" applyFill="1" applyAlignment="1">
      <alignment horizontal="left" indent="1"/>
    </xf>
    <xf numFmtId="0" fontId="35" fillId="4" borderId="0" xfId="0" applyFont="1" applyFill="1" applyAlignment="1">
      <alignment horizontal="center"/>
    </xf>
    <xf numFmtId="0" fontId="35" fillId="0" borderId="0" xfId="0" applyFont="1" applyAlignment="1">
      <alignment horizontal="center" wrapText="1"/>
    </xf>
    <xf numFmtId="2" fontId="37" fillId="0" borderId="16" xfId="0" applyNumberFormat="1" applyFont="1" applyFill="1" applyBorder="1" applyAlignment="1">
      <alignment horizontal="center" vertical="top"/>
    </xf>
    <xf numFmtId="2" fontId="37" fillId="0" borderId="39" xfId="0" applyNumberFormat="1" applyFont="1" applyFill="1" applyBorder="1" applyAlignment="1">
      <alignment horizontal="center" vertical="top"/>
    </xf>
    <xf numFmtId="2" fontId="37" fillId="0" borderId="20" xfId="0" applyNumberFormat="1" applyFont="1" applyFill="1" applyBorder="1" applyAlignment="1">
      <alignment horizontal="center" vertical="top"/>
    </xf>
    <xf numFmtId="171" fontId="37" fillId="0" borderId="0" xfId="0" applyNumberFormat="1" applyFont="1" applyAlignment="1">
      <alignment horizontal="center"/>
    </xf>
    <xf numFmtId="1" fontId="37" fillId="0" borderId="0" xfId="0" applyNumberFormat="1" applyFont="1" applyAlignment="1">
      <alignment horizontal="center"/>
    </xf>
    <xf numFmtId="171" fontId="37" fillId="0" borderId="26" xfId="0" applyNumberFormat="1" applyFont="1" applyFill="1" applyBorder="1" applyAlignment="1">
      <alignment vertical="top"/>
    </xf>
    <xf numFmtId="171" fontId="37" fillId="0" borderId="28" xfId="0" applyNumberFormat="1" applyFont="1" applyFill="1" applyBorder="1" applyAlignment="1">
      <alignment vertical="top"/>
    </xf>
    <xf numFmtId="2" fontId="37" fillId="0" borderId="46" xfId="0" applyNumberFormat="1" applyFont="1" applyFill="1" applyBorder="1" applyAlignment="1">
      <alignment horizontal="center" vertical="top"/>
    </xf>
    <xf numFmtId="2" fontId="37" fillId="0" borderId="48" xfId="0" applyNumberFormat="1" applyFont="1" applyFill="1" applyBorder="1" applyAlignment="1">
      <alignment horizontal="center" vertical="top"/>
    </xf>
    <xf numFmtId="3" fontId="37" fillId="0" borderId="0" xfId="0" applyNumberFormat="1" applyFont="1" applyAlignment="1">
      <alignment horizontal="center"/>
    </xf>
    <xf numFmtId="0" fontId="38" fillId="10" borderId="18" xfId="0" applyFont="1" applyFill="1" applyBorder="1" applyAlignment="1">
      <alignment horizontal="center" vertical="top" wrapText="1"/>
    </xf>
    <xf numFmtId="0" fontId="38" fillId="10" borderId="18" xfId="0" applyFont="1" applyFill="1" applyBorder="1" applyAlignment="1">
      <alignment horizontal="center" vertical="top"/>
    </xf>
    <xf numFmtId="1" fontId="37" fillId="10" borderId="39" xfId="0" applyNumberFormat="1" applyFont="1" applyFill="1" applyBorder="1" applyAlignment="1">
      <alignment horizontal="center" vertical="top"/>
    </xf>
    <xf numFmtId="1" fontId="37" fillId="10" borderId="16" xfId="0" applyNumberFormat="1" applyFont="1" applyFill="1" applyBorder="1" applyAlignment="1">
      <alignment horizontal="center" vertical="top"/>
    </xf>
    <xf numFmtId="1" fontId="37" fillId="10" borderId="54" xfId="0" applyNumberFormat="1" applyFont="1" applyFill="1" applyBorder="1" applyAlignment="1">
      <alignment horizontal="center" vertical="top"/>
    </xf>
    <xf numFmtId="1" fontId="37" fillId="10" borderId="20" xfId="0" applyNumberFormat="1" applyFont="1" applyFill="1" applyBorder="1" applyAlignment="1">
      <alignment horizontal="center" vertical="top"/>
    </xf>
    <xf numFmtId="1" fontId="37" fillId="10" borderId="55" xfId="0" applyNumberFormat="1" applyFont="1" applyFill="1" applyBorder="1" applyAlignment="1">
      <alignment horizontal="center" vertical="top"/>
    </xf>
    <xf numFmtId="0" fontId="41" fillId="0" borderId="56" xfId="0" applyFont="1" applyBorder="1" applyAlignment="1">
      <alignment horizontal="right" wrapText="1"/>
    </xf>
    <xf numFmtId="3" fontId="41" fillId="0" borderId="21" xfId="0" applyNumberFormat="1" applyFont="1" applyBorder="1" applyAlignment="1">
      <alignment horizontal="right"/>
    </xf>
    <xf numFmtId="3" fontId="41" fillId="0" borderId="57" xfId="0" applyNumberFormat="1" applyFont="1" applyBorder="1" applyAlignment="1">
      <alignment horizontal="right"/>
    </xf>
    <xf numFmtId="0" fontId="41" fillId="0" borderId="58" xfId="0" applyFont="1" applyBorder="1" applyAlignment="1">
      <alignment wrapText="1"/>
    </xf>
    <xf numFmtId="170" fontId="41" fillId="0" borderId="40" xfId="0" applyNumberFormat="1" applyFont="1" applyBorder="1" applyAlignment="1">
      <alignment horizontal="right"/>
    </xf>
    <xf numFmtId="170" fontId="41" fillId="0" borderId="59" xfId="0" applyNumberFormat="1" applyFont="1" applyBorder="1" applyAlignment="1">
      <alignment horizontal="right"/>
    </xf>
    <xf numFmtId="1" fontId="41" fillId="0" borderId="18" xfId="0" applyNumberFormat="1" applyFont="1" applyBorder="1" applyAlignment="1">
      <alignment horizontal="center" vertical="top"/>
    </xf>
    <xf numFmtId="2" fontId="37" fillId="7" borderId="18" xfId="0" applyNumberFormat="1" applyFont="1" applyFill="1" applyBorder="1" applyAlignment="1">
      <alignment vertical="top"/>
    </xf>
    <xf numFmtId="1" fontId="41" fillId="7" borderId="18" xfId="0" applyNumberFormat="1" applyFont="1" applyFill="1" applyBorder="1" applyAlignment="1">
      <alignment horizontal="center" vertical="top"/>
    </xf>
    <xf numFmtId="2" fontId="37" fillId="7" borderId="18" xfId="0" applyNumberFormat="1" applyFont="1" applyFill="1" applyBorder="1" applyAlignment="1">
      <alignment horizontal="right" vertical="top"/>
    </xf>
    <xf numFmtId="0" fontId="38" fillId="14" borderId="18" xfId="0" applyFont="1" applyFill="1" applyBorder="1" applyAlignment="1">
      <alignment horizontal="center" vertical="top"/>
    </xf>
    <xf numFmtId="2" fontId="37" fillId="14" borderId="39" xfId="0" applyNumberFormat="1" applyFont="1" applyFill="1" applyBorder="1" applyAlignment="1">
      <alignment vertical="top"/>
    </xf>
    <xf numFmtId="1" fontId="37" fillId="14" borderId="39" xfId="0" applyNumberFormat="1" applyFont="1" applyFill="1" applyBorder="1" applyAlignment="1">
      <alignment horizontal="center" vertical="top"/>
    </xf>
    <xf numFmtId="0" fontId="37" fillId="14" borderId="39" xfId="0" applyFont="1" applyFill="1" applyBorder="1" applyAlignment="1">
      <alignment horizontal="right"/>
    </xf>
    <xf numFmtId="2" fontId="37" fillId="14" borderId="39" xfId="0" applyNumberFormat="1" applyFont="1" applyFill="1" applyBorder="1" applyAlignment="1">
      <alignment horizontal="right" vertical="top"/>
    </xf>
    <xf numFmtId="2" fontId="37" fillId="14" borderId="16" xfId="0" applyNumberFormat="1" applyFont="1" applyFill="1" applyBorder="1" applyAlignment="1">
      <alignment vertical="top"/>
    </xf>
    <xf numFmtId="1" fontId="37" fillId="14" borderId="16" xfId="0" applyNumberFormat="1" applyFont="1" applyFill="1" applyBorder="1" applyAlignment="1">
      <alignment horizontal="center" vertical="top"/>
    </xf>
    <xf numFmtId="2" fontId="37" fillId="14" borderId="16" xfId="0" applyNumberFormat="1" applyFont="1" applyFill="1" applyBorder="1" applyAlignment="1">
      <alignment horizontal="right" vertical="top"/>
    </xf>
    <xf numFmtId="1" fontId="37" fillId="14" borderId="16" xfId="0" applyNumberFormat="1" applyFont="1" applyFill="1" applyBorder="1" applyAlignment="1">
      <alignment horizontal="right" vertical="top"/>
    </xf>
    <xf numFmtId="0" fontId="37" fillId="14" borderId="16" xfId="0" applyFont="1" applyFill="1" applyBorder="1" applyAlignment="1">
      <alignment horizontal="right"/>
    </xf>
    <xf numFmtId="2" fontId="37" fillId="14" borderId="17" xfId="0" applyNumberFormat="1" applyFont="1" applyFill="1" applyBorder="1" applyAlignment="1">
      <alignment vertical="top"/>
    </xf>
    <xf numFmtId="1" fontId="37" fillId="14" borderId="20" xfId="0" applyNumberFormat="1" applyFont="1" applyFill="1" applyBorder="1" applyAlignment="1">
      <alignment horizontal="center" vertical="top"/>
    </xf>
    <xf numFmtId="2" fontId="37" fillId="14" borderId="17" xfId="0" applyNumberFormat="1" applyFont="1" applyFill="1" applyBorder="1" applyAlignment="1">
      <alignment horizontal="right" vertical="top"/>
    </xf>
    <xf numFmtId="1" fontId="37" fillId="14" borderId="17" xfId="0" applyNumberFormat="1" applyFont="1" applyFill="1" applyBorder="1" applyAlignment="1">
      <alignment horizontal="right" vertical="top"/>
    </xf>
    <xf numFmtId="1" fontId="37" fillId="14" borderId="17" xfId="0" applyNumberFormat="1" applyFont="1" applyFill="1" applyBorder="1" applyAlignment="1">
      <alignment horizontal="center" vertical="top"/>
    </xf>
    <xf numFmtId="2" fontId="41" fillId="0" borderId="18" xfId="0" applyNumberFormat="1" applyFont="1" applyFill="1" applyBorder="1" applyAlignment="1">
      <alignment horizontal="right" vertical="top"/>
    </xf>
    <xf numFmtId="4" fontId="37" fillId="0" borderId="0" xfId="0" applyNumberFormat="1" applyFont="1" applyBorder="1" applyAlignment="1">
      <alignment vertical="top"/>
    </xf>
    <xf numFmtId="0" fontId="41" fillId="0" borderId="0" xfId="0" applyFont="1" applyAlignment="1">
      <alignment horizontal="right" vertical="top"/>
    </xf>
    <xf numFmtId="0" fontId="53" fillId="0" borderId="0" xfId="0" applyFont="1"/>
    <xf numFmtId="2" fontId="37" fillId="0" borderId="0" xfId="0" applyNumberFormat="1" applyFont="1" applyBorder="1" applyAlignment="1">
      <alignment vertical="top"/>
    </xf>
    <xf numFmtId="1" fontId="41" fillId="0" borderId="18" xfId="0" applyNumberFormat="1" applyFont="1" applyFill="1" applyBorder="1" applyAlignment="1">
      <alignment horizontal="center" vertical="top"/>
    </xf>
    <xf numFmtId="0" fontId="37" fillId="0" borderId="0" xfId="0" applyFont="1" applyFill="1" applyBorder="1" applyAlignment="1">
      <alignment vertical="top"/>
    </xf>
    <xf numFmtId="2" fontId="37" fillId="0" borderId="18" xfId="0" applyNumberFormat="1" applyFont="1" applyFill="1" applyBorder="1" applyAlignment="1">
      <alignment horizontal="right" vertical="top"/>
    </xf>
    <xf numFmtId="2" fontId="37" fillId="0" borderId="18" xfId="0" applyNumberFormat="1" applyFont="1" applyFill="1" applyBorder="1" applyAlignment="1">
      <alignment vertical="top"/>
    </xf>
    <xf numFmtId="0" fontId="33" fillId="0" borderId="0" xfId="0" applyFont="1" applyBorder="1"/>
    <xf numFmtId="0" fontId="37" fillId="0" borderId="0" xfId="0" applyFont="1" applyFill="1" applyBorder="1" applyAlignment="1"/>
    <xf numFmtId="2" fontId="37" fillId="0" borderId="51" xfId="0" applyNumberFormat="1" applyFont="1" applyFill="1" applyBorder="1" applyAlignment="1">
      <alignment horizontal="center" vertical="top"/>
    </xf>
    <xf numFmtId="0" fontId="37" fillId="10" borderId="39" xfId="0" applyFont="1" applyFill="1" applyBorder="1" applyAlignment="1">
      <alignment horizontal="center"/>
    </xf>
    <xf numFmtId="1" fontId="37" fillId="10" borderId="39" xfId="0" applyNumberFormat="1" applyFont="1" applyFill="1" applyBorder="1" applyAlignment="1">
      <alignment horizontal="center"/>
    </xf>
    <xf numFmtId="0" fontId="37" fillId="10" borderId="16" xfId="0" applyFont="1" applyFill="1" applyBorder="1" applyAlignment="1">
      <alignment horizontal="center"/>
    </xf>
    <xf numFmtId="1" fontId="37" fillId="10" borderId="16" xfId="0" applyNumberFormat="1" applyFont="1" applyFill="1" applyBorder="1" applyAlignment="1">
      <alignment horizontal="center"/>
    </xf>
    <xf numFmtId="3" fontId="55" fillId="0" borderId="0" xfId="0" applyNumberFormat="1" applyFont="1" applyFill="1" applyBorder="1" applyAlignment="1" applyProtection="1">
      <alignment vertical="center"/>
    </xf>
    <xf numFmtId="0" fontId="54" fillId="0" borderId="0" xfId="0" applyFont="1" applyBorder="1" applyAlignment="1" applyProtection="1">
      <alignment vertical="center"/>
    </xf>
    <xf numFmtId="0" fontId="0" fillId="0" borderId="0" xfId="0" applyFill="1" applyAlignment="1"/>
    <xf numFmtId="0" fontId="35" fillId="8" borderId="0" xfId="0" applyFont="1" applyFill="1"/>
    <xf numFmtId="0" fontId="28" fillId="8" borderId="0" xfId="0" applyFont="1" applyFill="1"/>
    <xf numFmtId="0" fontId="37" fillId="10" borderId="0" xfId="0" applyFont="1" applyFill="1"/>
    <xf numFmtId="0" fontId="35" fillId="0" borderId="18" xfId="0" applyFont="1" applyBorder="1" applyAlignment="1">
      <alignment horizontal="center" vertical="center" textRotation="90" wrapText="1"/>
    </xf>
    <xf numFmtId="0" fontId="34" fillId="0" borderId="0" xfId="0" applyFont="1" applyAlignment="1">
      <alignment horizontal="center" vertical="center" textRotation="90" wrapText="1"/>
    </xf>
    <xf numFmtId="0" fontId="35" fillId="0" borderId="18" xfId="0" applyFont="1" applyBorder="1" applyAlignment="1">
      <alignment horizontal="center" vertical="center" textRotation="90"/>
    </xf>
    <xf numFmtId="0" fontId="35" fillId="0" borderId="18" xfId="0" applyFont="1" applyFill="1" applyBorder="1" applyAlignment="1">
      <alignment vertical="center" textRotation="90" wrapText="1"/>
    </xf>
    <xf numFmtId="0" fontId="35" fillId="0" borderId="0" xfId="0" applyFont="1" applyAlignment="1">
      <alignment horizontal="center" vertical="center" textRotation="90"/>
    </xf>
    <xf numFmtId="0" fontId="35" fillId="0" borderId="0" xfId="0" applyFont="1" applyFill="1" applyAlignment="1">
      <alignment horizontal="left" vertical="top"/>
    </xf>
    <xf numFmtId="0" fontId="40" fillId="0" borderId="0" xfId="0" applyFont="1"/>
    <xf numFmtId="0" fontId="35" fillId="0" borderId="18" xfId="0" applyFont="1" applyFill="1" applyBorder="1" applyAlignment="1">
      <alignment horizontal="center" vertical="center" textRotation="90" wrapText="1"/>
    </xf>
    <xf numFmtId="0" fontId="26" fillId="0" borderId="0" xfId="0" applyFont="1" applyAlignment="1">
      <alignment vertical="top"/>
    </xf>
    <xf numFmtId="0" fontId="35" fillId="0" borderId="18" xfId="0" applyFont="1" applyFill="1" applyBorder="1" applyAlignment="1">
      <alignment horizontal="right" vertical="top" textRotation="90" wrapText="1"/>
    </xf>
    <xf numFmtId="0" fontId="35" fillId="0" borderId="18" xfId="0" applyFont="1" applyBorder="1" applyAlignment="1">
      <alignment horizontal="right" vertical="top" textRotation="90" wrapText="1"/>
    </xf>
    <xf numFmtId="0" fontId="34" fillId="0" borderId="18" xfId="0" applyFont="1" applyBorder="1" applyAlignment="1">
      <alignment horizontal="right" vertical="top" textRotation="90"/>
    </xf>
    <xf numFmtId="0" fontId="40" fillId="0" borderId="0" xfId="0" applyFont="1" applyAlignment="1">
      <alignment horizontal="right" vertical="top"/>
    </xf>
    <xf numFmtId="0" fontId="35" fillId="0" borderId="0" xfId="0" applyFont="1" applyFill="1" applyBorder="1" applyAlignment="1">
      <alignment horizontal="center" vertical="top" wrapText="1"/>
    </xf>
    <xf numFmtId="0" fontId="37" fillId="0" borderId="45" xfId="0" applyFont="1" applyFill="1" applyBorder="1" applyAlignment="1">
      <alignment vertical="top" wrapText="1"/>
    </xf>
    <xf numFmtId="3" fontId="37" fillId="0" borderId="17" xfId="0" applyNumberFormat="1" applyFont="1" applyFill="1" applyBorder="1" applyAlignment="1">
      <alignment horizontal="right" vertical="top"/>
    </xf>
    <xf numFmtId="3" fontId="35" fillId="0" borderId="17" xfId="0" applyNumberFormat="1" applyFont="1" applyBorder="1" applyAlignment="1">
      <alignment vertical="top"/>
    </xf>
    <xf numFmtId="0" fontId="35" fillId="0" borderId="45" xfId="0" applyFont="1" applyFill="1" applyBorder="1" applyAlignment="1">
      <alignment vertical="top" wrapText="1"/>
    </xf>
    <xf numFmtId="1" fontId="34" fillId="0" borderId="37" xfId="0" applyNumberFormat="1" applyFont="1" applyBorder="1" applyAlignment="1">
      <alignment horizontal="center" vertical="center" wrapText="1"/>
    </xf>
    <xf numFmtId="3" fontId="61" fillId="0" borderId="36" xfId="0" applyNumberFormat="1" applyFont="1" applyBorder="1" applyAlignment="1">
      <alignment vertical="top"/>
    </xf>
    <xf numFmtId="3" fontId="35" fillId="0" borderId="36" xfId="0" applyNumberFormat="1" applyFont="1" applyBorder="1" applyAlignment="1">
      <alignment vertical="top"/>
    </xf>
    <xf numFmtId="3" fontId="37" fillId="0" borderId="18" xfId="0" applyNumberFormat="1" applyFont="1" applyFill="1" applyBorder="1" applyAlignment="1">
      <alignment horizontal="right" vertical="top"/>
    </xf>
    <xf numFmtId="0" fontId="37" fillId="0" borderId="17" xfId="0" applyFont="1" applyFill="1" applyBorder="1" applyAlignment="1">
      <alignment horizontal="center" vertical="top"/>
    </xf>
    <xf numFmtId="0" fontId="53" fillId="0" borderId="18" xfId="0" applyFont="1" applyBorder="1" applyAlignment="1">
      <alignment vertical="top"/>
    </xf>
    <xf numFmtId="0" fontId="41" fillId="0" borderId="18" xfId="0" applyFont="1" applyBorder="1" applyAlignment="1">
      <alignment vertical="top" wrapText="1"/>
    </xf>
    <xf numFmtId="4" fontId="92" fillId="0" borderId="18" xfId="0" applyNumberFormat="1" applyFont="1" applyFill="1" applyBorder="1" applyAlignment="1">
      <alignment horizontal="right" vertical="top" wrapText="1"/>
    </xf>
    <xf numFmtId="3" fontId="82" fillId="0" borderId="18" xfId="0" applyNumberFormat="1" applyFont="1" applyFill="1" applyBorder="1" applyAlignment="1">
      <alignment horizontal="right" vertical="top" wrapText="1"/>
    </xf>
    <xf numFmtId="3" fontId="37" fillId="0" borderId="0" xfId="0" applyNumberFormat="1" applyFont="1" applyFill="1" applyBorder="1" applyAlignment="1">
      <alignment horizontal="right" vertical="top"/>
    </xf>
    <xf numFmtId="165" fontId="37" fillId="0" borderId="16" xfId="0" applyNumberFormat="1" applyFont="1" applyFill="1" applyBorder="1" applyAlignment="1">
      <alignment horizontal="right" vertical="top"/>
    </xf>
    <xf numFmtId="1" fontId="82" fillId="0" borderId="46" xfId="0" applyNumberFormat="1" applyFont="1" applyFill="1" applyBorder="1" applyAlignment="1">
      <alignment horizontal="right" vertical="top"/>
    </xf>
    <xf numFmtId="1" fontId="82" fillId="0" borderId="48" xfId="0" applyNumberFormat="1" applyFont="1" applyFill="1" applyBorder="1" applyAlignment="1">
      <alignment horizontal="right" vertical="top"/>
    </xf>
    <xf numFmtId="1" fontId="82" fillId="0" borderId="49" xfId="0" applyNumberFormat="1" applyFont="1" applyFill="1" applyBorder="1" applyAlignment="1">
      <alignment horizontal="right" vertical="top"/>
    </xf>
    <xf numFmtId="1" fontId="82" fillId="0" borderId="39" xfId="0" applyNumberFormat="1" applyFont="1" applyFill="1" applyBorder="1" applyAlignment="1">
      <alignment horizontal="right" vertical="top"/>
    </xf>
    <xf numFmtId="1" fontId="37" fillId="0" borderId="16" xfId="0" applyNumberFormat="1" applyFont="1" applyFill="1" applyBorder="1" applyAlignment="1">
      <alignment horizontal="right" vertical="top"/>
    </xf>
    <xf numFmtId="1" fontId="92" fillId="0" borderId="16" xfId="0" applyNumberFormat="1" applyFont="1" applyFill="1" applyBorder="1" applyAlignment="1">
      <alignment horizontal="right" vertical="top"/>
    </xf>
    <xf numFmtId="1" fontId="72" fillId="0" borderId="17" xfId="0" applyNumberFormat="1" applyFont="1" applyFill="1" applyBorder="1" applyAlignment="1">
      <alignment horizontal="right" vertical="top"/>
    </xf>
    <xf numFmtId="1" fontId="37" fillId="0" borderId="39" xfId="0" applyNumberFormat="1" applyFont="1" applyFill="1" applyBorder="1" applyAlignment="1">
      <alignment horizontal="right" vertical="top"/>
    </xf>
    <xf numFmtId="2" fontId="37" fillId="0" borderId="18" xfId="0" applyNumberFormat="1" applyFont="1" applyFill="1" applyBorder="1" applyAlignment="1">
      <alignment horizontal="center" vertical="top"/>
    </xf>
    <xf numFmtId="2" fontId="37" fillId="0" borderId="50" xfId="0" applyNumberFormat="1" applyFont="1" applyFill="1" applyBorder="1" applyAlignment="1">
      <alignment horizontal="center" vertical="top"/>
    </xf>
    <xf numFmtId="2" fontId="37" fillId="0" borderId="49" xfId="0" applyNumberFormat="1" applyFont="1" applyFill="1" applyBorder="1" applyAlignment="1">
      <alignment horizontal="center" vertical="top"/>
    </xf>
    <xf numFmtId="2" fontId="37" fillId="0" borderId="47" xfId="0" applyNumberFormat="1" applyFont="1" applyFill="1" applyBorder="1" applyAlignment="1">
      <alignment horizontal="center" vertical="top"/>
    </xf>
    <xf numFmtId="0" fontId="38" fillId="15" borderId="18" xfId="0" applyFont="1" applyFill="1" applyBorder="1" applyAlignment="1">
      <alignment horizontal="center" vertical="top"/>
    </xf>
    <xf numFmtId="2" fontId="37" fillId="15" borderId="39" xfId="0" applyNumberFormat="1" applyFont="1" applyFill="1" applyBorder="1" applyAlignment="1">
      <alignment horizontal="right" vertical="top"/>
    </xf>
    <xf numFmtId="1" fontId="37" fillId="15" borderId="39" xfId="0" applyNumberFormat="1" applyFont="1" applyFill="1" applyBorder="1" applyAlignment="1">
      <alignment horizontal="center" vertical="top"/>
    </xf>
    <xf numFmtId="2" fontId="37" fillId="15" borderId="39" xfId="0" applyNumberFormat="1" applyFont="1" applyFill="1" applyBorder="1" applyAlignment="1">
      <alignment vertical="top"/>
    </xf>
    <xf numFmtId="2" fontId="37" fillId="15" borderId="16" xfId="0" applyNumberFormat="1" applyFont="1" applyFill="1" applyBorder="1" applyAlignment="1">
      <alignment horizontal="right" vertical="top"/>
    </xf>
    <xf numFmtId="1" fontId="37" fillId="15" borderId="16" xfId="0" applyNumberFormat="1" applyFont="1" applyFill="1" applyBorder="1" applyAlignment="1">
      <alignment horizontal="center" vertical="top"/>
    </xf>
    <xf numFmtId="2" fontId="37" fillId="15" borderId="16" xfId="0" applyNumberFormat="1" applyFont="1" applyFill="1" applyBorder="1" applyAlignment="1">
      <alignment vertical="top"/>
    </xf>
    <xf numFmtId="2" fontId="37" fillId="15" borderId="17" xfId="0" applyNumberFormat="1" applyFont="1" applyFill="1" applyBorder="1" applyAlignment="1">
      <alignment horizontal="right" vertical="top"/>
    </xf>
    <xf numFmtId="1" fontId="37" fillId="15" borderId="17" xfId="0" applyNumberFormat="1" applyFont="1" applyFill="1" applyBorder="1" applyAlignment="1">
      <alignment horizontal="center" vertical="top"/>
    </xf>
    <xf numFmtId="2" fontId="37" fillId="15" borderId="17" xfId="0" applyNumberFormat="1" applyFont="1" applyFill="1" applyBorder="1" applyAlignment="1">
      <alignment vertical="top"/>
    </xf>
    <xf numFmtId="2" fontId="72" fillId="15" borderId="20" xfId="0" applyNumberFormat="1" applyFont="1" applyFill="1" applyBorder="1" applyAlignment="1">
      <alignment horizontal="right" vertical="top"/>
    </xf>
    <xf numFmtId="2" fontId="92" fillId="15" borderId="16" xfId="0" applyNumberFormat="1" applyFont="1" applyFill="1" applyBorder="1" applyAlignment="1">
      <alignment horizontal="right" vertical="top"/>
    </xf>
    <xf numFmtId="0" fontId="0" fillId="6" borderId="0" xfId="0" applyFill="1"/>
    <xf numFmtId="1" fontId="82" fillId="0" borderId="18" xfId="0" applyNumberFormat="1" applyFont="1" applyFill="1" applyBorder="1" applyAlignment="1">
      <alignment horizontal="right" vertical="top" wrapText="1"/>
    </xf>
    <xf numFmtId="3" fontId="93" fillId="0" borderId="17" xfId="0" applyNumberFormat="1" applyFont="1" applyFill="1" applyBorder="1" applyAlignment="1">
      <alignment horizontal="right" vertical="top"/>
    </xf>
    <xf numFmtId="3" fontId="93" fillId="0" borderId="18" xfId="0" applyNumberFormat="1" applyFont="1" applyFill="1" applyBorder="1" applyAlignment="1">
      <alignment horizontal="right" vertical="top"/>
    </xf>
    <xf numFmtId="3" fontId="72" fillId="0" borderId="17" xfId="0" applyNumberFormat="1" applyFont="1" applyFill="1" applyBorder="1" applyAlignment="1">
      <alignment horizontal="right" vertical="top"/>
    </xf>
    <xf numFmtId="1" fontId="39" fillId="0" borderId="18" xfId="0" applyNumberFormat="1" applyFont="1" applyFill="1" applyBorder="1" applyAlignment="1">
      <alignment horizontal="right" vertical="top" wrapText="1"/>
    </xf>
    <xf numFmtId="0" fontId="41" fillId="0" borderId="18" xfId="0" applyFont="1" applyFill="1" applyBorder="1" applyAlignment="1">
      <alignment vertical="top" wrapText="1"/>
    </xf>
    <xf numFmtId="1" fontId="38" fillId="0" borderId="18" xfId="0" applyNumberFormat="1" applyFont="1" applyFill="1" applyBorder="1" applyAlignment="1">
      <alignment horizontal="right" vertical="top"/>
    </xf>
    <xf numFmtId="0" fontId="41" fillId="0" borderId="24" xfId="0" applyFont="1" applyBorder="1" applyAlignment="1">
      <alignment vertical="top" wrapText="1"/>
    </xf>
    <xf numFmtId="3" fontId="93" fillId="0" borderId="24" xfId="0" applyNumberFormat="1" applyFont="1" applyFill="1" applyBorder="1" applyAlignment="1">
      <alignment horizontal="right" vertical="top"/>
    </xf>
    <xf numFmtId="3" fontId="38" fillId="0" borderId="24" xfId="0" applyNumberFormat="1" applyFont="1" applyFill="1" applyBorder="1" applyAlignment="1">
      <alignment horizontal="right" vertical="top"/>
    </xf>
    <xf numFmtId="1" fontId="82" fillId="0" borderId="24" xfId="0" applyNumberFormat="1" applyFont="1" applyFill="1" applyBorder="1" applyAlignment="1">
      <alignment horizontal="right" vertical="top" wrapText="1"/>
    </xf>
    <xf numFmtId="1" fontId="93" fillId="0" borderId="18" xfId="0" applyNumberFormat="1" applyFont="1" applyFill="1" applyBorder="1" applyAlignment="1">
      <alignment horizontal="right" vertical="top" wrapText="1"/>
    </xf>
    <xf numFmtId="1" fontId="93" fillId="0" borderId="18" xfId="0" applyNumberFormat="1" applyFont="1" applyFill="1" applyBorder="1" applyAlignment="1">
      <alignment horizontal="right" vertical="top"/>
    </xf>
    <xf numFmtId="1" fontId="37" fillId="0" borderId="54" xfId="0" applyNumberFormat="1" applyFont="1" applyFill="1" applyBorder="1" applyAlignment="1">
      <alignment horizontal="right" vertical="top"/>
    </xf>
    <xf numFmtId="1" fontId="92" fillId="0" borderId="54" xfId="0" applyNumberFormat="1" applyFont="1" applyFill="1" applyBorder="1" applyAlignment="1">
      <alignment horizontal="right" vertical="top"/>
    </xf>
    <xf numFmtId="1" fontId="72" fillId="0" borderId="54" xfId="0" applyNumberFormat="1" applyFont="1" applyFill="1" applyBorder="1" applyAlignment="1">
      <alignment horizontal="right" vertical="top"/>
    </xf>
    <xf numFmtId="1" fontId="92" fillId="0" borderId="48" xfId="0" applyNumberFormat="1" applyFont="1" applyFill="1" applyBorder="1" applyAlignment="1">
      <alignment horizontal="right" vertical="top"/>
    </xf>
    <xf numFmtId="1" fontId="37" fillId="0" borderId="51" xfId="0" applyNumberFormat="1" applyFont="1" applyFill="1" applyBorder="1" applyAlignment="1">
      <alignment horizontal="right" vertical="top"/>
    </xf>
    <xf numFmtId="1" fontId="82" fillId="15" borderId="16" xfId="0" applyNumberFormat="1" applyFont="1" applyFill="1" applyBorder="1" applyAlignment="1">
      <alignment horizontal="right" vertical="top"/>
    </xf>
    <xf numFmtId="3" fontId="37" fillId="0" borderId="0" xfId="0" applyNumberFormat="1" applyFont="1" applyFill="1" applyBorder="1" applyAlignment="1">
      <alignment horizontal="center" vertical="top"/>
    </xf>
    <xf numFmtId="0" fontId="37" fillId="0" borderId="0" xfId="0" applyFont="1" applyBorder="1"/>
    <xf numFmtId="0" fontId="37" fillId="0" borderId="0" xfId="0" applyFont="1" applyBorder="1" applyAlignment="1">
      <alignment horizontal="center"/>
    </xf>
    <xf numFmtId="0" fontId="41" fillId="0" borderId="0" xfId="0" applyFont="1" applyFill="1" applyBorder="1" applyAlignment="1">
      <alignment horizontal="centerContinuous"/>
    </xf>
    <xf numFmtId="0" fontId="41" fillId="0" borderId="0" xfId="0" applyFont="1" applyFill="1" applyBorder="1" applyAlignment="1">
      <alignment horizontal="center"/>
    </xf>
    <xf numFmtId="0" fontId="33" fillId="0" borderId="0" xfId="0" applyFont="1" applyBorder="1" applyAlignment="1">
      <alignment horizontal="center"/>
    </xf>
    <xf numFmtId="0" fontId="53" fillId="0" borderId="0" xfId="0" applyFont="1" applyBorder="1" applyAlignment="1">
      <alignment horizontal="center"/>
    </xf>
    <xf numFmtId="0" fontId="53" fillId="0" borderId="0" xfId="0" applyFont="1" applyAlignment="1">
      <alignment horizontal="center"/>
    </xf>
    <xf numFmtId="0" fontId="35" fillId="0" borderId="0" xfId="0" applyFont="1" applyBorder="1" applyAlignment="1">
      <alignment horizontal="center"/>
    </xf>
    <xf numFmtId="170" fontId="53" fillId="0" borderId="0" xfId="0" applyNumberFormat="1" applyFont="1" applyAlignment="1">
      <alignment horizontal="center"/>
    </xf>
    <xf numFmtId="172" fontId="53" fillId="0" borderId="0" xfId="0" applyNumberFormat="1" applyFont="1" applyAlignment="1">
      <alignment horizontal="center"/>
    </xf>
    <xf numFmtId="0" fontId="35" fillId="0" borderId="0" xfId="0" applyFont="1" applyBorder="1" applyAlignment="1">
      <alignment horizontal="center" wrapText="1"/>
    </xf>
    <xf numFmtId="1" fontId="37" fillId="16" borderId="16" xfId="0" applyNumberFormat="1" applyFont="1" applyFill="1" applyBorder="1" applyAlignment="1">
      <alignment horizontal="center"/>
    </xf>
    <xf numFmtId="1" fontId="37" fillId="16" borderId="39" xfId="0" applyNumberFormat="1" applyFont="1" applyFill="1" applyBorder="1" applyAlignment="1">
      <alignment horizontal="center"/>
    </xf>
    <xf numFmtId="1" fontId="37" fillId="16" borderId="20" xfId="0" applyNumberFormat="1" applyFont="1" applyFill="1" applyBorder="1" applyAlignment="1">
      <alignment horizontal="center"/>
    </xf>
    <xf numFmtId="172" fontId="53" fillId="0" borderId="0" xfId="0" applyNumberFormat="1" applyFont="1" applyAlignment="1">
      <alignment horizontal="right"/>
    </xf>
    <xf numFmtId="10" fontId="53" fillId="0" borderId="0" xfId="0" applyNumberFormat="1" applyFont="1" applyAlignment="1">
      <alignment horizontal="center"/>
    </xf>
    <xf numFmtId="172" fontId="53" fillId="0" borderId="0" xfId="0" applyNumberFormat="1" applyFont="1" applyBorder="1" applyAlignment="1">
      <alignment horizontal="right"/>
    </xf>
    <xf numFmtId="0" fontId="37" fillId="0" borderId="0" xfId="0" applyFont="1" applyAlignment="1">
      <alignment horizontal="center" wrapText="1"/>
    </xf>
    <xf numFmtId="0" fontId="35" fillId="0" borderId="25" xfId="0" applyFont="1" applyBorder="1" applyAlignment="1">
      <alignment horizontal="center" vertical="center"/>
    </xf>
    <xf numFmtId="3" fontId="35" fillId="0" borderId="25" xfId="0" applyNumberFormat="1" applyFont="1" applyBorder="1" applyAlignment="1">
      <alignment vertical="top"/>
    </xf>
    <xf numFmtId="3" fontId="34" fillId="0" borderId="37" xfId="0" applyNumberFormat="1" applyFont="1" applyBorder="1" applyAlignment="1">
      <alignment horizontal="center" vertical="center"/>
    </xf>
    <xf numFmtId="0" fontId="66" fillId="4" borderId="0" xfId="0" applyFont="1" applyFill="1" applyAlignment="1">
      <alignment horizontal="center" vertical="center"/>
    </xf>
    <xf numFmtId="0" fontId="0" fillId="4" borderId="0" xfId="0" applyFill="1" applyAlignment="1">
      <alignment horizontal="center" vertical="center"/>
    </xf>
    <xf numFmtId="0" fontId="34" fillId="8" borderId="0" xfId="0" applyFont="1" applyFill="1" applyAlignment="1">
      <alignment wrapText="1"/>
    </xf>
    <xf numFmtId="0" fontId="40" fillId="8" borderId="0" xfId="0" applyFont="1" applyFill="1" applyAlignment="1">
      <alignment wrapText="1"/>
    </xf>
    <xf numFmtId="0" fontId="34" fillId="8" borderId="0" xfId="0" applyFont="1" applyFill="1" applyAlignment="1">
      <alignment horizontal="left"/>
    </xf>
    <xf numFmtId="0" fontId="35" fillId="0" borderId="0" xfId="0" applyFont="1" applyAlignment="1">
      <alignment horizontal="left" vertical="top" wrapText="1" indent="1"/>
    </xf>
    <xf numFmtId="0" fontId="34" fillId="8" borderId="40" xfId="0" applyFont="1" applyFill="1" applyBorder="1" applyAlignment="1"/>
    <xf numFmtId="0" fontId="0" fillId="0" borderId="40" xfId="0" applyBorder="1" applyAlignment="1"/>
    <xf numFmtId="0" fontId="35" fillId="0" borderId="21" xfId="0" applyFont="1" applyBorder="1" applyAlignment="1">
      <alignment horizontal="left" vertical="top" wrapText="1" indent="1"/>
    </xf>
    <xf numFmtId="0" fontId="37" fillId="0" borderId="64" xfId="0" applyFont="1" applyBorder="1" applyAlignment="1">
      <alignment horizontal="center" vertical="top" wrapText="1"/>
    </xf>
    <xf numFmtId="0" fontId="0" fillId="0" borderId="65" xfId="0" applyBorder="1" applyAlignment="1">
      <alignment horizontal="center" vertical="top" wrapText="1"/>
    </xf>
    <xf numFmtId="0" fontId="0" fillId="0" borderId="62" xfId="0" applyBorder="1" applyAlignment="1">
      <alignment horizontal="center" vertical="top" wrapText="1"/>
    </xf>
    <xf numFmtId="0" fontId="35" fillId="0" borderId="24" xfId="0" applyFont="1" applyFill="1" applyBorder="1" applyAlignment="1">
      <alignment horizontal="left" textRotation="90" wrapText="1"/>
    </xf>
    <xf numFmtId="0" fontId="35" fillId="0" borderId="22" xfId="0" applyFont="1" applyBorder="1" applyAlignment="1">
      <alignment horizontal="left" textRotation="90" wrapText="1"/>
    </xf>
    <xf numFmtId="0" fontId="37" fillId="0" borderId="66" xfId="0" applyFont="1" applyBorder="1" applyAlignment="1"/>
    <xf numFmtId="0" fontId="37" fillId="0" borderId="67" xfId="0" applyFont="1" applyBorder="1" applyAlignment="1"/>
    <xf numFmtId="0" fontId="38" fillId="0" borderId="64" xfId="0" applyFont="1" applyBorder="1" applyAlignment="1">
      <alignment horizontal="right"/>
    </xf>
    <xf numFmtId="0" fontId="0" fillId="0" borderId="65" xfId="0" applyBorder="1" applyAlignment="1"/>
    <xf numFmtId="0" fontId="34" fillId="8" borderId="40" xfId="0" applyFont="1" applyFill="1" applyBorder="1" applyAlignment="1">
      <alignment horizontal="left" vertical="top" wrapText="1" indent="1"/>
    </xf>
    <xf numFmtId="0" fontId="37" fillId="0" borderId="0" xfId="0" applyFont="1" applyAlignment="1">
      <alignment horizontal="left" vertical="top" wrapText="1" indent="1"/>
    </xf>
    <xf numFmtId="0" fontId="0" fillId="0" borderId="0" xfId="0" applyAlignment="1">
      <alignment horizontal="left" vertical="top" wrapText="1" indent="1"/>
    </xf>
    <xf numFmtId="0" fontId="40" fillId="0" borderId="0" xfId="0" applyFont="1" applyAlignment="1">
      <alignment horizontal="left" vertical="top" wrapText="1" indent="1"/>
    </xf>
    <xf numFmtId="0" fontId="34" fillId="10" borderId="40" xfId="0" applyFont="1" applyFill="1" applyBorder="1" applyAlignment="1">
      <alignment wrapText="1"/>
    </xf>
    <xf numFmtId="0" fontId="34" fillId="10" borderId="0" xfId="0" applyFont="1" applyFill="1" applyAlignment="1">
      <alignment wrapText="1"/>
    </xf>
    <xf numFmtId="0" fontId="35" fillId="10" borderId="0" xfId="0" applyFont="1" applyFill="1" applyAlignment="1"/>
    <xf numFmtId="0" fontId="0" fillId="0" borderId="0" xfId="0" applyAlignment="1"/>
    <xf numFmtId="0" fontId="37" fillId="0" borderId="26" xfId="0" applyFont="1" applyBorder="1" applyAlignment="1">
      <alignment horizontal="left" vertical="top" wrapText="1" indent="1"/>
    </xf>
    <xf numFmtId="0" fontId="28" fillId="0" borderId="0" xfId="0" applyFont="1" applyAlignment="1">
      <alignment horizontal="left" vertical="top" indent="1"/>
    </xf>
    <xf numFmtId="0" fontId="0" fillId="0" borderId="0" xfId="0" applyAlignment="1">
      <alignment horizontal="left" vertical="top" indent="1"/>
    </xf>
    <xf numFmtId="0" fontId="37" fillId="0" borderId="26" xfId="0" applyFont="1" applyBorder="1" applyAlignment="1">
      <alignment horizontal="left" vertical="center" wrapText="1" indent="1"/>
    </xf>
    <xf numFmtId="0" fontId="0" fillId="0" borderId="0" xfId="0" applyAlignment="1">
      <alignment horizontal="left" vertical="center" indent="1"/>
    </xf>
    <xf numFmtId="0" fontId="37" fillId="0" borderId="0" xfId="0" applyFont="1" applyBorder="1" applyAlignment="1">
      <alignment horizontal="left" vertical="top" wrapText="1" indent="1"/>
    </xf>
    <xf numFmtId="0" fontId="0" fillId="0" borderId="0" xfId="0" applyAlignment="1">
      <alignment horizontal="left" indent="1"/>
    </xf>
    <xf numFmtId="0" fontId="35" fillId="8" borderId="63" xfId="0" applyFont="1" applyFill="1" applyBorder="1" applyAlignment="1">
      <alignment horizontal="left" vertical="center" wrapText="1" indent="1"/>
    </xf>
    <xf numFmtId="0" fontId="34" fillId="8" borderId="62" xfId="0" applyFont="1" applyFill="1" applyBorder="1" applyAlignment="1"/>
    <xf numFmtId="0" fontId="0" fillId="0" borderId="62" xfId="0" applyBorder="1" applyAlignment="1"/>
    <xf numFmtId="0" fontId="47" fillId="8" borderId="21" xfId="0" applyFont="1" applyFill="1" applyBorder="1" applyAlignment="1">
      <alignment horizontal="left" vertical="top" wrapText="1" indent="1"/>
    </xf>
    <xf numFmtId="165" fontId="53" fillId="0" borderId="60" xfId="0" applyNumberFormat="1" applyFont="1" applyBorder="1" applyAlignment="1">
      <alignment vertical="top" wrapText="1"/>
    </xf>
    <xf numFmtId="165" fontId="53" fillId="0" borderId="61" xfId="0" applyNumberFormat="1" applyFont="1" applyBorder="1" applyAlignment="1">
      <alignment vertical="top" wrapText="1"/>
    </xf>
    <xf numFmtId="165" fontId="53" fillId="0" borderId="55" xfId="0" applyNumberFormat="1" applyFont="1" applyBorder="1" applyAlignment="1">
      <alignment vertical="top" wrapText="1"/>
    </xf>
    <xf numFmtId="0" fontId="34" fillId="0" borderId="72" xfId="0" applyFont="1" applyBorder="1" applyAlignment="1">
      <alignment horizontal="center" vertical="top"/>
    </xf>
    <xf numFmtId="0" fontId="0" fillId="0" borderId="25" xfId="0" applyBorder="1" applyAlignment="1">
      <alignment vertical="top"/>
    </xf>
    <xf numFmtId="0" fontId="0" fillId="0" borderId="38" xfId="0" applyBorder="1" applyAlignment="1">
      <alignment vertical="top"/>
    </xf>
    <xf numFmtId="0" fontId="37" fillId="0" borderId="66" xfId="0" applyFont="1" applyFill="1" applyBorder="1" applyAlignment="1">
      <alignment horizontal="right" vertical="top" wrapText="1"/>
    </xf>
    <xf numFmtId="0" fontId="0" fillId="0" borderId="67" xfId="0" applyFill="1" applyBorder="1" applyAlignment="1">
      <alignment horizontal="right" vertical="top"/>
    </xf>
    <xf numFmtId="0" fontId="37" fillId="0" borderId="42" xfId="0" applyFont="1" applyFill="1" applyBorder="1" applyAlignment="1">
      <alignment horizontal="right" vertical="top" wrapText="1"/>
    </xf>
    <xf numFmtId="0" fontId="0" fillId="0" borderId="54" xfId="0" applyFill="1" applyBorder="1" applyAlignment="1">
      <alignment horizontal="right" vertical="top"/>
    </xf>
    <xf numFmtId="0" fontId="59" fillId="8" borderId="40" xfId="0" applyFont="1" applyFill="1" applyBorder="1" applyAlignment="1">
      <alignment horizontal="left" wrapText="1" indent="1"/>
    </xf>
    <xf numFmtId="0" fontId="37" fillId="0" borderId="42" xfId="0" applyFont="1" applyBorder="1" applyAlignment="1">
      <alignment horizontal="right" vertical="top" wrapText="1"/>
    </xf>
    <xf numFmtId="0" fontId="0" fillId="0" borderId="54" xfId="0" applyBorder="1" applyAlignment="1">
      <alignment horizontal="right" vertical="top"/>
    </xf>
    <xf numFmtId="0" fontId="75" fillId="0" borderId="44" xfId="0" applyFont="1" applyBorder="1" applyAlignment="1">
      <alignment horizontal="right" vertical="top" wrapText="1"/>
    </xf>
    <xf numFmtId="0" fontId="76" fillId="0" borderId="71" xfId="0" applyFont="1" applyBorder="1" applyAlignment="1">
      <alignment horizontal="right" vertical="top"/>
    </xf>
    <xf numFmtId="0" fontId="37" fillId="4" borderId="42" xfId="0" applyFont="1" applyFill="1" applyBorder="1" applyAlignment="1">
      <alignment horizontal="right" vertical="top" wrapText="1"/>
    </xf>
    <xf numFmtId="0" fontId="0" fillId="4" borderId="54" xfId="0" applyFill="1" applyBorder="1" applyAlignment="1">
      <alignment horizontal="right" vertical="top"/>
    </xf>
    <xf numFmtId="0" fontId="75" fillId="4" borderId="44" xfId="0" applyFont="1" applyFill="1" applyBorder="1" applyAlignment="1">
      <alignment horizontal="right" vertical="top" wrapText="1"/>
    </xf>
    <xf numFmtId="0" fontId="76" fillId="4" borderId="71" xfId="0" applyFont="1" applyFill="1" applyBorder="1" applyAlignment="1">
      <alignment horizontal="right" vertical="top"/>
    </xf>
    <xf numFmtId="0" fontId="75" fillId="0" borderId="16" xfId="0" applyFont="1" applyBorder="1" applyAlignment="1">
      <alignment horizontal="right" vertical="top" wrapText="1"/>
    </xf>
    <xf numFmtId="0" fontId="33" fillId="0" borderId="16" xfId="0" applyFont="1" applyBorder="1" applyAlignment="1">
      <alignment horizontal="right" vertical="top" wrapText="1"/>
    </xf>
    <xf numFmtId="0" fontId="34" fillId="4" borderId="24" xfId="0" applyFont="1" applyFill="1" applyBorder="1" applyAlignment="1">
      <alignment horizontal="center" vertical="top" wrapText="1"/>
    </xf>
    <xf numFmtId="0" fontId="40" fillId="4" borderId="25" xfId="0" applyFont="1" applyFill="1" applyBorder="1" applyAlignment="1">
      <alignment vertical="top" wrapText="1"/>
    </xf>
    <xf numFmtId="0" fontId="40" fillId="4" borderId="38" xfId="0" applyFont="1" applyFill="1" applyBorder="1" applyAlignment="1">
      <alignment vertical="top" wrapText="1"/>
    </xf>
    <xf numFmtId="0" fontId="37" fillId="4" borderId="66" xfId="0" applyFont="1" applyFill="1" applyBorder="1" applyAlignment="1">
      <alignment horizontal="right" vertical="top" wrapText="1"/>
    </xf>
    <xf numFmtId="0" fontId="0" fillId="4" borderId="67" xfId="0" applyFill="1" applyBorder="1" applyAlignment="1">
      <alignment horizontal="right" vertical="top"/>
    </xf>
    <xf numFmtId="0" fontId="37" fillId="0" borderId="66" xfId="0" applyFont="1" applyBorder="1" applyAlignment="1">
      <alignment horizontal="right" vertical="top" wrapText="1"/>
    </xf>
    <xf numFmtId="0" fontId="0" fillId="0" borderId="67" xfId="0" applyBorder="1" applyAlignment="1">
      <alignment horizontal="right" vertical="top"/>
    </xf>
    <xf numFmtId="0" fontId="74" fillId="0" borderId="25" xfId="0" applyFont="1" applyBorder="1" applyAlignment="1">
      <alignment horizontal="center" vertical="top"/>
    </xf>
    <xf numFmtId="0" fontId="74" fillId="0" borderId="38" xfId="0" applyFont="1" applyBorder="1" applyAlignment="1">
      <alignment horizontal="center" vertical="top"/>
    </xf>
    <xf numFmtId="0" fontId="65" fillId="4" borderId="72" xfId="0" applyFont="1" applyFill="1" applyBorder="1" applyAlignment="1">
      <alignment horizontal="center" vertical="top"/>
    </xf>
    <xf numFmtId="0" fontId="78" fillId="0" borderId="25" xfId="0" applyFont="1" applyBorder="1" applyAlignment="1">
      <alignment horizontal="center" vertical="top"/>
    </xf>
    <xf numFmtId="0" fontId="78" fillId="0" borderId="38" xfId="0" applyFont="1" applyBorder="1" applyAlignment="1">
      <alignment horizontal="center" vertical="top"/>
    </xf>
    <xf numFmtId="0" fontId="75" fillId="0" borderId="44" xfId="0" applyFont="1" applyFill="1" applyBorder="1" applyAlignment="1">
      <alignment horizontal="right" vertical="top" wrapText="1"/>
    </xf>
    <xf numFmtId="0" fontId="76" fillId="0" borderId="71" xfId="0" applyFont="1" applyFill="1" applyBorder="1" applyAlignment="1">
      <alignment horizontal="right" vertical="top"/>
    </xf>
    <xf numFmtId="0" fontId="80" fillId="0" borderId="20" xfId="0" applyFont="1" applyBorder="1" applyAlignment="1">
      <alignment horizontal="right" vertical="top" wrapText="1"/>
    </xf>
    <xf numFmtId="0" fontId="81" fillId="0" borderId="20" xfId="0" applyFont="1" applyBorder="1" applyAlignment="1">
      <alignment horizontal="right" vertical="top"/>
    </xf>
    <xf numFmtId="0" fontId="46" fillId="0" borderId="16" xfId="0" applyFont="1" applyBorder="1" applyAlignment="1">
      <alignment horizontal="right" vertical="top" wrapText="1"/>
    </xf>
    <xf numFmtId="0" fontId="34" fillId="4" borderId="68" xfId="0" applyFont="1" applyFill="1" applyBorder="1" applyAlignment="1">
      <alignment horizontal="center" vertical="top"/>
    </xf>
    <xf numFmtId="0" fontId="0" fillId="4" borderId="28" xfId="0" applyFill="1" applyBorder="1" applyAlignment="1"/>
    <xf numFmtId="0" fontId="0" fillId="4" borderId="69" xfId="0" applyFill="1" applyBorder="1" applyAlignment="1"/>
    <xf numFmtId="0" fontId="38" fillId="0" borderId="66" xfId="0" applyFont="1" applyBorder="1" applyAlignment="1">
      <alignment horizontal="right" vertical="top"/>
    </xf>
    <xf numFmtId="0" fontId="33" fillId="0" borderId="70" xfId="0" applyFont="1" applyBorder="1" applyAlignment="1">
      <alignment vertical="top"/>
    </xf>
    <xf numFmtId="0" fontId="33" fillId="0" borderId="67" xfId="0" applyFont="1" applyBorder="1" applyAlignment="1">
      <alignment vertical="top"/>
    </xf>
    <xf numFmtId="0" fontId="38" fillId="0" borderId="42" xfId="0" applyFont="1" applyBorder="1" applyAlignment="1">
      <alignment horizontal="right" vertical="top"/>
    </xf>
    <xf numFmtId="0" fontId="33" fillId="0" borderId="6" xfId="0" applyFont="1" applyBorder="1" applyAlignment="1">
      <alignment vertical="top"/>
    </xf>
    <xf numFmtId="0" fontId="33" fillId="0" borderId="54" xfId="0" applyFont="1" applyBorder="1" applyAlignment="1">
      <alignment vertical="top"/>
    </xf>
    <xf numFmtId="0" fontId="34" fillId="8" borderId="40" xfId="0" applyFont="1" applyFill="1" applyBorder="1" applyAlignment="1">
      <alignment vertical="top"/>
    </xf>
    <xf numFmtId="0" fontId="74" fillId="8" borderId="40" xfId="0" applyFont="1" applyFill="1" applyBorder="1" applyAlignment="1">
      <alignment vertical="top"/>
    </xf>
    <xf numFmtId="0" fontId="38" fillId="11" borderId="16" xfId="0" applyFont="1" applyFill="1" applyBorder="1" applyAlignment="1">
      <alignment horizontal="right" vertical="top" wrapText="1"/>
    </xf>
    <xf numFmtId="0" fontId="39" fillId="0" borderId="0" xfId="0" applyFont="1" applyFill="1" applyBorder="1" applyAlignment="1">
      <alignment horizontal="right" wrapText="1" indent="1"/>
    </xf>
    <xf numFmtId="0" fontId="84" fillId="0" borderId="0" xfId="0" applyFont="1" applyAlignment="1">
      <alignment horizontal="right" wrapText="1" indent="1"/>
    </xf>
    <xf numFmtId="0" fontId="38" fillId="0" borderId="0" xfId="0" applyFont="1" applyAlignment="1">
      <alignment horizontal="right" wrapText="1" indent="1"/>
    </xf>
    <xf numFmtId="0" fontId="0" fillId="0" borderId="0" xfId="0" applyAlignment="1">
      <alignment horizontal="right" wrapText="1" indent="1"/>
    </xf>
    <xf numFmtId="0" fontId="37" fillId="8" borderId="21" xfId="0" applyFont="1" applyFill="1" applyBorder="1" applyAlignment="1">
      <alignment horizontal="left" vertical="top" wrapText="1" indent="1"/>
    </xf>
    <xf numFmtId="0" fontId="37" fillId="8" borderId="21" xfId="0" applyFont="1" applyFill="1" applyBorder="1" applyAlignment="1">
      <alignment horizontal="left" vertical="top" indent="1"/>
    </xf>
    <xf numFmtId="0" fontId="35" fillId="0" borderId="0" xfId="0" applyFont="1" applyAlignment="1">
      <alignment horizontal="center" vertical="top" wrapText="1"/>
    </xf>
    <xf numFmtId="0" fontId="40" fillId="0" borderId="28" xfId="0" applyFont="1" applyBorder="1" applyAlignment="1"/>
    <xf numFmtId="0" fontId="34" fillId="8" borderId="0" xfId="0" applyFont="1" applyFill="1" applyAlignment="1">
      <alignment horizontal="left" vertical="top" indent="1"/>
    </xf>
    <xf numFmtId="0" fontId="37" fillId="0" borderId="0" xfId="0" applyFont="1" applyFill="1" applyBorder="1" applyAlignment="1">
      <alignment horizontal="right" indent="1"/>
    </xf>
    <xf numFmtId="0" fontId="0" fillId="0" borderId="0" xfId="0" applyAlignment="1">
      <alignment horizontal="right" indent="1"/>
    </xf>
    <xf numFmtId="0" fontId="37" fillId="0" borderId="0" xfId="0" applyFont="1" applyFill="1" applyBorder="1" applyAlignment="1">
      <alignment horizontal="right" wrapText="1" indent="1"/>
    </xf>
    <xf numFmtId="0" fontId="34" fillId="8" borderId="40" xfId="0" applyFont="1" applyFill="1" applyBorder="1" applyAlignment="1">
      <alignment horizontal="left"/>
    </xf>
    <xf numFmtId="0" fontId="0" fillId="0" borderId="40" xfId="0" applyBorder="1" applyAlignment="1">
      <alignment horizontal="left"/>
    </xf>
    <xf numFmtId="0" fontId="34" fillId="4" borderId="66" xfId="0" applyFont="1" applyFill="1" applyBorder="1" applyAlignment="1">
      <alignment wrapText="1"/>
    </xf>
    <xf numFmtId="0" fontId="0" fillId="4" borderId="70" xfId="0" applyFill="1" applyBorder="1" applyAlignment="1"/>
    <xf numFmtId="0" fontId="0" fillId="4" borderId="67" xfId="0" applyFill="1" applyBorder="1" applyAlignment="1"/>
    <xf numFmtId="0" fontId="34" fillId="4" borderId="36" xfId="0" applyFont="1" applyFill="1" applyBorder="1" applyAlignment="1"/>
    <xf numFmtId="0" fontId="0" fillId="0" borderId="36" xfId="0" applyBorder="1" applyAlignment="1"/>
    <xf numFmtId="0" fontId="34" fillId="4" borderId="41" xfId="0" applyFont="1" applyFill="1" applyBorder="1" applyAlignment="1">
      <alignment wrapText="1"/>
    </xf>
    <xf numFmtId="0" fontId="0" fillId="0" borderId="73" xfId="0" applyBorder="1" applyAlignment="1"/>
    <xf numFmtId="0" fontId="0" fillId="0" borderId="74" xfId="0" applyBorder="1" applyAlignment="1"/>
    <xf numFmtId="0" fontId="0" fillId="4" borderId="73" xfId="0" applyFill="1" applyBorder="1" applyAlignment="1"/>
    <xf numFmtId="0" fontId="0" fillId="4" borderId="74" xfId="0" applyFill="1" applyBorder="1" applyAlignment="1"/>
    <xf numFmtId="0" fontId="94" fillId="0" borderId="0" xfId="0" applyFont="1" applyAlignment="1">
      <alignment vertical="top" wrapText="1"/>
    </xf>
    <xf numFmtId="0" fontId="34" fillId="4" borderId="75" xfId="0" applyFont="1" applyFill="1" applyBorder="1" applyAlignment="1">
      <alignment vertical="top"/>
    </xf>
    <xf numFmtId="0" fontId="40" fillId="0" borderId="63" xfId="0" applyFont="1" applyBorder="1" applyAlignment="1">
      <alignment vertical="top"/>
    </xf>
    <xf numFmtId="0" fontId="40" fillId="0" borderId="68" xfId="0" applyFont="1" applyBorder="1" applyAlignment="1">
      <alignment vertical="top"/>
    </xf>
    <xf numFmtId="0" fontId="34" fillId="4" borderId="41" xfId="0" applyFont="1" applyFill="1" applyBorder="1" applyAlignment="1">
      <alignment vertical="top" wrapText="1"/>
    </xf>
    <xf numFmtId="0" fontId="40" fillId="0" borderId="73" xfId="0" applyFont="1" applyBorder="1" applyAlignment="1">
      <alignment vertical="top"/>
    </xf>
    <xf numFmtId="0" fontId="40" fillId="0" borderId="74" xfId="0" applyFont="1" applyBorder="1" applyAlignment="1">
      <alignment vertical="top"/>
    </xf>
    <xf numFmtId="0" fontId="34" fillId="8" borderId="40" xfId="0" applyFont="1" applyFill="1" applyBorder="1" applyAlignment="1">
      <alignment horizontal="left" vertical="top"/>
    </xf>
    <xf numFmtId="0" fontId="34" fillId="4" borderId="56" xfId="0" applyFont="1" applyFill="1" applyBorder="1" applyAlignment="1">
      <alignment vertical="top" wrapText="1"/>
    </xf>
    <xf numFmtId="0" fontId="40" fillId="4" borderId="21" xfId="0" applyFont="1" applyFill="1" applyBorder="1" applyAlignment="1">
      <alignment vertical="top"/>
    </xf>
    <xf numFmtId="0" fontId="40" fillId="4" borderId="57" xfId="0" applyFont="1" applyFill="1" applyBorder="1" applyAlignment="1">
      <alignment vertical="top"/>
    </xf>
    <xf numFmtId="0" fontId="38" fillId="14" borderId="24" xfId="0" applyFont="1" applyFill="1" applyBorder="1" applyAlignment="1">
      <alignment horizontal="center" vertical="top" wrapText="1"/>
    </xf>
    <xf numFmtId="0" fontId="0" fillId="14" borderId="25" xfId="0" applyFill="1" applyBorder="1" applyAlignment="1">
      <alignment horizontal="center" vertical="top"/>
    </xf>
    <xf numFmtId="0" fontId="0" fillId="14" borderId="22" xfId="0" applyFill="1" applyBorder="1" applyAlignment="1">
      <alignment horizontal="center" vertical="top"/>
    </xf>
    <xf numFmtId="0" fontId="38" fillId="0" borderId="18" xfId="0" applyFont="1" applyBorder="1" applyAlignment="1">
      <alignment horizontal="center" vertical="top" wrapText="1"/>
    </xf>
    <xf numFmtId="0" fontId="38" fillId="0" borderId="18" xfId="0" applyFont="1" applyBorder="1" applyAlignment="1">
      <alignment horizontal="center" vertical="top"/>
    </xf>
    <xf numFmtId="0" fontId="38" fillId="0" borderId="64" xfId="0" applyFont="1" applyBorder="1" applyAlignment="1">
      <alignment horizontal="center" vertical="top" wrapText="1"/>
    </xf>
    <xf numFmtId="0" fontId="38" fillId="0" borderId="62" xfId="0" applyFont="1" applyBorder="1" applyAlignment="1">
      <alignment horizontal="center" vertical="top" wrapText="1"/>
    </xf>
    <xf numFmtId="0" fontId="35" fillId="0" borderId="0" xfId="0" applyFont="1" applyBorder="1" applyAlignment="1">
      <alignment horizontal="left" wrapText="1"/>
    </xf>
    <xf numFmtId="0" fontId="35" fillId="0" borderId="0" xfId="0" applyFont="1" applyAlignment="1">
      <alignment horizontal="left"/>
    </xf>
    <xf numFmtId="0" fontId="38" fillId="10" borderId="24" xfId="0" applyFont="1" applyFill="1" applyBorder="1" applyAlignment="1">
      <alignment horizontal="center" vertical="top" wrapText="1"/>
    </xf>
    <xf numFmtId="0" fontId="0" fillId="10" borderId="25" xfId="0" applyFill="1" applyBorder="1" applyAlignment="1">
      <alignment horizontal="center" vertical="top" wrapText="1"/>
    </xf>
    <xf numFmtId="0" fontId="0" fillId="0" borderId="25" xfId="0" applyBorder="1" applyAlignment="1">
      <alignment horizontal="center" vertical="top"/>
    </xf>
    <xf numFmtId="0" fontId="0" fillId="0" borderId="22" xfId="0" applyBorder="1" applyAlignment="1">
      <alignment horizontal="center" vertical="top"/>
    </xf>
    <xf numFmtId="0" fontId="38" fillId="14" borderId="64" xfId="0" applyFont="1" applyFill="1" applyBorder="1" applyAlignment="1">
      <alignment horizontal="center" vertical="top"/>
    </xf>
    <xf numFmtId="0" fontId="74" fillId="14" borderId="62" xfId="0" applyFont="1" applyFill="1" applyBorder="1" applyAlignment="1">
      <alignment horizontal="center" vertical="top"/>
    </xf>
    <xf numFmtId="0" fontId="74" fillId="14" borderId="65" xfId="0" applyFont="1" applyFill="1" applyBorder="1" applyAlignment="1">
      <alignment horizontal="center" vertical="top"/>
    </xf>
    <xf numFmtId="0" fontId="38" fillId="14" borderId="18" xfId="0" applyFont="1" applyFill="1" applyBorder="1" applyAlignment="1">
      <alignment horizontal="center" vertical="top" wrapText="1"/>
    </xf>
    <xf numFmtId="0" fontId="37" fillId="14" borderId="24" xfId="0" applyFont="1" applyFill="1" applyBorder="1" applyAlignment="1">
      <alignment horizontal="center"/>
    </xf>
    <xf numFmtId="0" fontId="37" fillId="14" borderId="22" xfId="0" applyFont="1" applyFill="1" applyBorder="1" applyAlignment="1">
      <alignment horizontal="center"/>
    </xf>
    <xf numFmtId="0" fontId="38" fillId="14" borderId="64" xfId="0" applyFont="1" applyFill="1" applyBorder="1" applyAlignment="1">
      <alignment horizontal="center" vertical="top" wrapText="1"/>
    </xf>
    <xf numFmtId="0" fontId="0" fillId="14" borderId="62" xfId="0" applyFill="1" applyBorder="1" applyAlignment="1">
      <alignment horizontal="center" vertical="top" wrapText="1"/>
    </xf>
    <xf numFmtId="0" fontId="0" fillId="14" borderId="65" xfId="0" applyFill="1" applyBorder="1" applyAlignment="1">
      <alignment horizontal="center"/>
    </xf>
    <xf numFmtId="0" fontId="38" fillId="0" borderId="18" xfId="0" applyFont="1" applyFill="1" applyBorder="1" applyAlignment="1">
      <alignment horizontal="center" vertical="top" wrapText="1"/>
    </xf>
    <xf numFmtId="0" fontId="0" fillId="0" borderId="65" xfId="0" applyBorder="1" applyAlignment="1">
      <alignment horizontal="center" vertical="top"/>
    </xf>
    <xf numFmtId="0" fontId="38" fillId="0" borderId="65" xfId="0" applyFont="1" applyBorder="1" applyAlignment="1">
      <alignment horizontal="center" vertical="top" wrapText="1"/>
    </xf>
    <xf numFmtId="0" fontId="34" fillId="8" borderId="18" xfId="0" applyFont="1" applyFill="1" applyBorder="1" applyAlignment="1">
      <alignment vertical="center" wrapText="1"/>
    </xf>
    <xf numFmtId="0" fontId="74" fillId="8" borderId="18" xfId="0" applyFont="1" applyFill="1" applyBorder="1" applyAlignment="1">
      <alignment vertical="center"/>
    </xf>
    <xf numFmtId="0" fontId="0" fillId="0" borderId="18" xfId="0" applyBorder="1" applyAlignment="1">
      <alignment horizontal="center" vertical="top" wrapText="1"/>
    </xf>
    <xf numFmtId="0" fontId="38" fillId="14" borderId="24" xfId="0" applyFont="1" applyFill="1" applyBorder="1" applyAlignment="1">
      <alignment horizontal="center" vertical="top"/>
    </xf>
    <xf numFmtId="0" fontId="38" fillId="14" borderId="22" xfId="0" applyFont="1" applyFill="1" applyBorder="1" applyAlignment="1">
      <alignment horizontal="center" vertical="top"/>
    </xf>
    <xf numFmtId="0" fontId="38" fillId="14" borderId="58" xfId="0" applyFont="1" applyFill="1" applyBorder="1" applyAlignment="1">
      <alignment horizontal="center" vertical="top"/>
    </xf>
    <xf numFmtId="0" fontId="0" fillId="14" borderId="59" xfId="0" applyFill="1" applyBorder="1" applyAlignment="1">
      <alignment horizontal="center" vertical="top"/>
    </xf>
    <xf numFmtId="0" fontId="38" fillId="0" borderId="24" xfId="0" applyFont="1" applyBorder="1" applyAlignment="1">
      <alignment horizontal="center" vertical="top" wrapText="1"/>
    </xf>
    <xf numFmtId="0" fontId="38" fillId="0" borderId="25" xfId="0" applyFont="1" applyBorder="1" applyAlignment="1">
      <alignment horizontal="center" vertical="top" wrapText="1"/>
    </xf>
    <xf numFmtId="0" fontId="38" fillId="0" borderId="22" xfId="0" applyFont="1" applyBorder="1" applyAlignment="1">
      <alignment horizontal="center" vertical="top" wrapText="1"/>
    </xf>
    <xf numFmtId="0" fontId="38" fillId="0" borderId="0" xfId="0" applyFont="1" applyBorder="1" applyAlignment="1">
      <alignment horizontal="center" vertical="top" wrapText="1"/>
    </xf>
    <xf numFmtId="0" fontId="38" fillId="15" borderId="64" xfId="0" applyFont="1" applyFill="1" applyBorder="1" applyAlignment="1">
      <alignment horizontal="center" vertical="top" wrapText="1"/>
    </xf>
    <xf numFmtId="0" fontId="38" fillId="15" borderId="65" xfId="0" applyFont="1" applyFill="1" applyBorder="1" applyAlignment="1">
      <alignment horizontal="center" vertical="top" wrapText="1"/>
    </xf>
    <xf numFmtId="0" fontId="38" fillId="15" borderId="24" xfId="0" applyFont="1" applyFill="1" applyBorder="1" applyAlignment="1">
      <alignment horizontal="center" vertical="top"/>
    </xf>
    <xf numFmtId="0" fontId="38" fillId="15" borderId="22" xfId="0" applyFont="1" applyFill="1" applyBorder="1" applyAlignment="1">
      <alignment horizontal="center" vertical="top"/>
    </xf>
    <xf numFmtId="0" fontId="38" fillId="15" borderId="24" xfId="0" applyFont="1" applyFill="1" applyBorder="1" applyAlignment="1">
      <alignment horizontal="center" vertical="top" wrapText="1"/>
    </xf>
    <xf numFmtId="0" fontId="38" fillId="15" borderId="22" xfId="0" applyFont="1" applyFill="1" applyBorder="1" applyAlignment="1">
      <alignment horizontal="center" vertical="top" wrapText="1"/>
    </xf>
    <xf numFmtId="0" fontId="0" fillId="15" borderId="65" xfId="0" applyFill="1" applyBorder="1" applyAlignment="1">
      <alignment horizontal="center" vertical="top"/>
    </xf>
    <xf numFmtId="0" fontId="34" fillId="8" borderId="26" xfId="0" applyFont="1" applyFill="1" applyBorder="1" applyAlignment="1">
      <alignment vertical="center" wrapText="1"/>
    </xf>
    <xf numFmtId="0" fontId="74" fillId="8" borderId="0" xfId="0" applyFont="1" applyFill="1" applyBorder="1" applyAlignment="1">
      <alignment vertical="center"/>
    </xf>
    <xf numFmtId="0" fontId="38" fillId="15" borderId="18" xfId="0" applyFont="1" applyFill="1" applyBorder="1" applyAlignment="1">
      <alignment horizontal="center" vertical="top" wrapText="1"/>
    </xf>
    <xf numFmtId="0" fontId="38" fillId="15" borderId="18" xfId="0" applyFont="1" applyFill="1" applyBorder="1" applyAlignment="1">
      <alignment horizontal="center" vertical="top"/>
    </xf>
    <xf numFmtId="0" fontId="0" fillId="15" borderId="62" xfId="0" applyFill="1" applyBorder="1" applyAlignment="1">
      <alignment horizontal="center" vertical="top" wrapText="1"/>
    </xf>
    <xf numFmtId="0" fontId="0" fillId="15" borderId="65" xfId="0" applyFill="1" applyBorder="1" applyAlignment="1">
      <alignment horizontal="center" vertical="top" wrapText="1"/>
    </xf>
    <xf numFmtId="0" fontId="70" fillId="7" borderId="24" xfId="0" applyFont="1" applyFill="1" applyBorder="1" applyAlignment="1">
      <alignment horizontal="center" vertical="top" wrapText="1"/>
    </xf>
    <xf numFmtId="0" fontId="70" fillId="7" borderId="22" xfId="0" applyFont="1" applyFill="1" applyBorder="1" applyAlignment="1">
      <alignment horizontal="center" vertical="top" wrapText="1"/>
    </xf>
    <xf numFmtId="3" fontId="65" fillId="7" borderId="78" xfId="0" applyNumberFormat="1" applyFont="1" applyFill="1" applyBorder="1" applyAlignment="1">
      <alignment horizontal="center" vertical="center" wrapText="1"/>
    </xf>
    <xf numFmtId="3" fontId="65" fillId="7" borderId="79" xfId="0" applyNumberFormat="1" applyFont="1" applyFill="1" applyBorder="1" applyAlignment="1">
      <alignment horizontal="center" vertical="center" wrapText="1"/>
    </xf>
    <xf numFmtId="0" fontId="45" fillId="7" borderId="24" xfId="0" applyFont="1" applyFill="1" applyBorder="1" applyAlignment="1">
      <alignment horizontal="center" vertical="top" wrapText="1"/>
    </xf>
    <xf numFmtId="0" fontId="45" fillId="7" borderId="22" xfId="0" applyFont="1" applyFill="1" applyBorder="1" applyAlignment="1">
      <alignment horizontal="center" vertical="top" wrapText="1"/>
    </xf>
    <xf numFmtId="3" fontId="65" fillId="7" borderId="24" xfId="0" applyNumberFormat="1" applyFont="1" applyFill="1" applyBorder="1" applyAlignment="1">
      <alignment horizontal="center" vertical="center" wrapText="1"/>
    </xf>
    <xf numFmtId="3" fontId="65" fillId="7" borderId="22" xfId="0" applyNumberFormat="1" applyFont="1" applyFill="1" applyBorder="1" applyAlignment="1">
      <alignment horizontal="center" vertical="center" wrapText="1"/>
    </xf>
    <xf numFmtId="0" fontId="69" fillId="8" borderId="24" xfId="0" applyFont="1" applyFill="1" applyBorder="1" applyAlignment="1">
      <alignment horizontal="center" vertical="top" wrapText="1"/>
    </xf>
    <xf numFmtId="0" fontId="69" fillId="8" borderId="38" xfId="0" applyFont="1" applyFill="1" applyBorder="1" applyAlignment="1">
      <alignment horizontal="center" vertical="top" wrapText="1"/>
    </xf>
    <xf numFmtId="3" fontId="65" fillId="7" borderId="57" xfId="0" applyNumberFormat="1" applyFont="1" applyFill="1" applyBorder="1" applyAlignment="1">
      <alignment horizontal="center" vertical="center" wrapText="1"/>
    </xf>
    <xf numFmtId="3" fontId="65" fillId="7" borderId="59" xfId="0" applyNumberFormat="1" applyFont="1" applyFill="1" applyBorder="1" applyAlignment="1">
      <alignment horizontal="center" vertical="center" wrapText="1"/>
    </xf>
    <xf numFmtId="1" fontId="64" fillId="8" borderId="0" xfId="0" applyNumberFormat="1" applyFont="1" applyFill="1" applyBorder="1" applyAlignment="1">
      <alignment horizontal="center" vertical="center" wrapText="1"/>
    </xf>
    <xf numFmtId="0" fontId="67" fillId="0" borderId="40" xfId="0" applyFont="1" applyBorder="1" applyAlignment="1">
      <alignment horizontal="center" vertical="center" wrapText="1"/>
    </xf>
    <xf numFmtId="0" fontId="63" fillId="7" borderId="0" xfId="0" applyFont="1" applyFill="1" applyBorder="1" applyAlignment="1">
      <alignment vertical="center" wrapText="1"/>
    </xf>
    <xf numFmtId="0" fontId="35" fillId="0" borderId="0" xfId="0" applyFont="1" applyAlignment="1">
      <alignment vertical="center" wrapText="1"/>
    </xf>
    <xf numFmtId="0" fontId="35" fillId="0" borderId="40" xfId="0" applyFont="1" applyBorder="1" applyAlignment="1">
      <alignment vertical="center" wrapText="1"/>
    </xf>
    <xf numFmtId="1" fontId="36" fillId="7" borderId="26" xfId="0" applyNumberFormat="1" applyFont="1" applyFill="1" applyBorder="1" applyAlignment="1">
      <alignment horizontal="left" vertical="center" wrapText="1"/>
    </xf>
    <xf numFmtId="1" fontId="36" fillId="7" borderId="28" xfId="0" applyNumberFormat="1" applyFont="1" applyFill="1" applyBorder="1" applyAlignment="1">
      <alignment horizontal="left" vertical="center" wrapText="1"/>
    </xf>
    <xf numFmtId="1" fontId="36" fillId="7" borderId="58" xfId="0" applyNumberFormat="1" applyFont="1" applyFill="1" applyBorder="1" applyAlignment="1">
      <alignment horizontal="left" vertical="center" wrapText="1"/>
    </xf>
    <xf numFmtId="1" fontId="36" fillId="7" borderId="59" xfId="0" applyNumberFormat="1" applyFont="1" applyFill="1" applyBorder="1" applyAlignment="1">
      <alignment horizontal="left" vertical="center" wrapText="1"/>
    </xf>
    <xf numFmtId="3" fontId="68" fillId="8" borderId="76" xfId="0" applyNumberFormat="1" applyFont="1" applyFill="1" applyBorder="1" applyAlignment="1">
      <alignment horizontal="center" vertical="center" wrapText="1"/>
    </xf>
    <xf numFmtId="3" fontId="68" fillId="8" borderId="77" xfId="0" applyNumberFormat="1" applyFont="1" applyFill="1" applyBorder="1" applyAlignment="1">
      <alignment horizontal="center" vertical="center" wrapText="1"/>
    </xf>
    <xf numFmtId="3" fontId="65" fillId="7" borderId="56" xfId="0" applyNumberFormat="1" applyFont="1" applyFill="1" applyBorder="1" applyAlignment="1">
      <alignment horizontal="center" vertical="center" wrapText="1"/>
    </xf>
    <xf numFmtId="3" fontId="65" fillId="7" borderId="58" xfId="0" applyNumberFormat="1" applyFont="1" applyFill="1" applyBorder="1" applyAlignment="1">
      <alignment horizontal="center" vertical="center" wrapText="1"/>
    </xf>
    <xf numFmtId="3" fontId="68" fillId="7" borderId="76" xfId="0" applyNumberFormat="1" applyFont="1" applyFill="1" applyBorder="1" applyAlignment="1">
      <alignment horizontal="center" vertical="center" wrapText="1"/>
    </xf>
    <xf numFmtId="3" fontId="68" fillId="7" borderId="77" xfId="0" applyNumberFormat="1" applyFont="1" applyFill="1" applyBorder="1" applyAlignment="1">
      <alignment horizontal="center" vertical="center" wrapText="1"/>
    </xf>
    <xf numFmtId="1" fontId="36" fillId="7" borderId="0" xfId="0" applyNumberFormat="1" applyFont="1" applyFill="1" applyBorder="1" applyAlignment="1">
      <alignment horizontal="center" vertical="center" wrapText="1"/>
    </xf>
    <xf numFmtId="1" fontId="36" fillId="7" borderId="40" xfId="0" applyNumberFormat="1" applyFont="1" applyFill="1" applyBorder="1" applyAlignment="1">
      <alignment horizontal="center" vertical="center" wrapText="1"/>
    </xf>
    <xf numFmtId="0" fontId="34" fillId="7" borderId="11" xfId="0" applyFont="1" applyFill="1" applyBorder="1" applyAlignment="1">
      <alignment horizontal="center" vertical="center"/>
    </xf>
    <xf numFmtId="0" fontId="34" fillId="7" borderId="80" xfId="0" applyFont="1" applyFill="1" applyBorder="1" applyAlignment="1">
      <alignment horizontal="center" vertical="center"/>
    </xf>
    <xf numFmtId="1" fontId="36" fillId="7" borderId="56" xfId="0" applyNumberFormat="1" applyFont="1" applyFill="1" applyBorder="1" applyAlignment="1">
      <alignment horizontal="left" vertical="center" wrapText="1"/>
    </xf>
    <xf numFmtId="1" fontId="36" fillId="7" borderId="57" xfId="0" applyNumberFormat="1" applyFont="1" applyFill="1" applyBorder="1" applyAlignment="1">
      <alignment horizontal="left" vertical="center" wrapText="1"/>
    </xf>
    <xf numFmtId="3" fontId="60" fillId="7" borderId="0" xfId="0" applyNumberFormat="1" applyFont="1" applyFill="1" applyBorder="1" applyAlignment="1">
      <alignment horizontal="center" vertical="top" wrapText="1"/>
    </xf>
    <xf numFmtId="1" fontId="62" fillId="17" borderId="56" xfId="0" applyNumberFormat="1" applyFont="1" applyFill="1" applyBorder="1" applyAlignment="1">
      <alignment horizontal="left" vertical="center" wrapText="1"/>
    </xf>
    <xf numFmtId="1" fontId="62" fillId="17" borderId="57" xfId="0" applyNumberFormat="1" applyFont="1" applyFill="1" applyBorder="1" applyAlignment="1">
      <alignment horizontal="left" vertical="center" wrapText="1"/>
    </xf>
    <xf numFmtId="1" fontId="62" fillId="17" borderId="58" xfId="0" applyNumberFormat="1" applyFont="1" applyFill="1" applyBorder="1" applyAlignment="1">
      <alignment horizontal="left" vertical="center" wrapText="1"/>
    </xf>
    <xf numFmtId="1" fontId="62" fillId="17" borderId="59" xfId="0" applyNumberFormat="1" applyFont="1" applyFill="1" applyBorder="1" applyAlignment="1">
      <alignment horizontal="left" vertical="center" wrapText="1"/>
    </xf>
    <xf numFmtId="0" fontId="27" fillId="3" borderId="0" xfId="0" applyNumberFormat="1" applyFont="1" applyFill="1" applyBorder="1" applyAlignment="1" applyProtection="1">
      <alignment horizontal="center" vertical="center"/>
      <protection locked="0"/>
    </xf>
    <xf numFmtId="165" fontId="10" fillId="0" borderId="81" xfId="0" applyNumberFormat="1" applyFont="1" applyBorder="1" applyAlignment="1" applyProtection="1">
      <alignment vertical="center"/>
    </xf>
    <xf numFmtId="165" fontId="10" fillId="0" borderId="82" xfId="0" applyNumberFormat="1" applyFont="1" applyBorder="1" applyAlignment="1" applyProtection="1">
      <alignment vertical="center"/>
    </xf>
    <xf numFmtId="164" fontId="18" fillId="0" borderId="0" xfId="0" applyNumberFormat="1" applyFont="1" applyBorder="1" applyAlignment="1" applyProtection="1">
      <alignment horizontal="center" vertical="center"/>
    </xf>
    <xf numFmtId="164" fontId="11" fillId="8" borderId="11" xfId="0" applyNumberFormat="1" applyFont="1" applyFill="1" applyBorder="1" applyAlignment="1" applyProtection="1">
      <alignment horizontal="left" vertical="center"/>
    </xf>
    <xf numFmtId="164" fontId="11" fillId="8" borderId="80" xfId="0" applyNumberFormat="1" applyFont="1" applyFill="1" applyBorder="1" applyAlignment="1" applyProtection="1">
      <alignment horizontal="left" vertical="center"/>
    </xf>
    <xf numFmtId="164" fontId="11" fillId="8" borderId="7" xfId="0" applyNumberFormat="1" applyFont="1" applyFill="1" applyBorder="1" applyAlignment="1" applyProtection="1">
      <alignment horizontal="left" vertical="center"/>
    </xf>
    <xf numFmtId="164" fontId="10" fillId="0" borderId="8" xfId="0" applyNumberFormat="1" applyFont="1" applyBorder="1" applyAlignment="1" applyProtection="1">
      <alignment horizontal="left" vertical="center" wrapText="1"/>
    </xf>
    <xf numFmtId="164" fontId="10" fillId="0" borderId="13" xfId="0" applyNumberFormat="1" applyFont="1" applyBorder="1" applyAlignment="1" applyProtection="1">
      <alignment horizontal="left" vertical="center" wrapText="1"/>
    </xf>
    <xf numFmtId="164" fontId="10" fillId="0" borderId="2" xfId="0" applyNumberFormat="1" applyFont="1" applyBorder="1" applyAlignment="1" applyProtection="1">
      <alignment horizontal="left" vertical="center" wrapText="1"/>
    </xf>
    <xf numFmtId="164" fontId="10" fillId="0" borderId="4" xfId="0" applyNumberFormat="1" applyFont="1" applyBorder="1" applyAlignment="1" applyProtection="1">
      <alignment horizontal="left" vertical="center" wrapText="1"/>
    </xf>
    <xf numFmtId="164" fontId="9" fillId="0" borderId="9" xfId="0" applyNumberFormat="1" applyFont="1" applyBorder="1" applyAlignment="1" applyProtection="1">
      <alignment horizontal="center" vertical="center"/>
    </xf>
    <xf numFmtId="164" fontId="9" fillId="0" borderId="10" xfId="0" applyNumberFormat="1" applyFont="1" applyBorder="1" applyAlignment="1" applyProtection="1">
      <alignment horizontal="center" vertical="center"/>
    </xf>
    <xf numFmtId="3" fontId="2" fillId="0" borderId="81" xfId="0" applyNumberFormat="1" applyFont="1" applyFill="1" applyBorder="1" applyAlignment="1" applyProtection="1">
      <alignment horizontal="right" vertical="center"/>
      <protection locked="0"/>
    </xf>
    <xf numFmtId="3" fontId="2" fillId="0" borderId="82" xfId="0" applyNumberFormat="1" applyFont="1" applyFill="1" applyBorder="1" applyAlignment="1" applyProtection="1">
      <alignment horizontal="right" vertical="center"/>
      <protection locked="0"/>
    </xf>
    <xf numFmtId="164" fontId="11" fillId="3" borderId="11" xfId="0" applyNumberFormat="1" applyFont="1" applyFill="1" applyBorder="1" applyAlignment="1" applyProtection="1">
      <alignment horizontal="left" vertical="center"/>
    </xf>
    <xf numFmtId="164" fontId="11" fillId="3" borderId="80" xfId="0" applyNumberFormat="1" applyFont="1" applyFill="1" applyBorder="1" applyAlignment="1" applyProtection="1">
      <alignment horizontal="left" vertical="center"/>
    </xf>
    <xf numFmtId="0" fontId="8" fillId="18" borderId="3" xfId="0" applyFont="1" applyFill="1" applyBorder="1" applyAlignment="1" applyProtection="1">
      <alignment horizontal="center" vertical="center"/>
    </xf>
    <xf numFmtId="0" fontId="8" fillId="18" borderId="1" xfId="0" applyFont="1" applyFill="1" applyBorder="1" applyAlignment="1" applyProtection="1">
      <alignment horizontal="center" vertical="center"/>
    </xf>
    <xf numFmtId="0" fontId="2" fillId="0" borderId="3" xfId="0" applyFont="1" applyBorder="1" applyAlignment="1" applyProtection="1">
      <alignment horizontal="left" vertical="center"/>
    </xf>
    <xf numFmtId="0" fontId="2" fillId="0" borderId="1" xfId="0" applyFont="1" applyBorder="1" applyAlignment="1" applyProtection="1">
      <alignment horizontal="left" vertical="center"/>
    </xf>
    <xf numFmtId="164" fontId="45" fillId="8" borderId="11" xfId="0" applyNumberFormat="1" applyFont="1" applyFill="1" applyBorder="1" applyAlignment="1" applyProtection="1">
      <alignment horizontal="left" vertical="center"/>
    </xf>
    <xf numFmtId="164" fontId="45" fillId="8" borderId="80" xfId="0" applyNumberFormat="1" applyFont="1" applyFill="1" applyBorder="1" applyAlignment="1" applyProtection="1">
      <alignment horizontal="left" vertical="center"/>
    </xf>
    <xf numFmtId="164" fontId="45" fillId="8" borderId="7" xfId="0" applyNumberFormat="1" applyFont="1" applyFill="1" applyBorder="1" applyAlignment="1" applyProtection="1">
      <alignment horizontal="left" vertical="center"/>
    </xf>
    <xf numFmtId="164" fontId="38" fillId="0" borderId="0" xfId="0" applyNumberFormat="1" applyFont="1" applyBorder="1" applyAlignment="1" applyProtection="1">
      <alignment horizontal="center" vertical="center"/>
    </xf>
    <xf numFmtId="164" fontId="38" fillId="0" borderId="8" xfId="0" applyNumberFormat="1" applyFont="1" applyBorder="1" applyAlignment="1" applyProtection="1">
      <alignment horizontal="left" vertical="center" wrapText="1"/>
    </xf>
    <xf numFmtId="164" fontId="38" fillId="0" borderId="13" xfId="0" applyNumberFormat="1" applyFont="1" applyBorder="1" applyAlignment="1" applyProtection="1">
      <alignment horizontal="left" vertical="center" wrapText="1"/>
    </xf>
    <xf numFmtId="164" fontId="38" fillId="0" borderId="2" xfId="0" applyNumberFormat="1" applyFont="1" applyBorder="1" applyAlignment="1" applyProtection="1">
      <alignment horizontal="left" vertical="center" wrapText="1"/>
    </xf>
    <xf numFmtId="164" fontId="38" fillId="0" borderId="4" xfId="0" applyNumberFormat="1" applyFont="1" applyBorder="1" applyAlignment="1" applyProtection="1">
      <alignment horizontal="left" vertical="center" wrapText="1"/>
    </xf>
    <xf numFmtId="164" fontId="34" fillId="0" borderId="0" xfId="0" applyNumberFormat="1" applyFont="1" applyBorder="1" applyAlignment="1" applyProtection="1">
      <alignment horizontal="center" vertical="center"/>
    </xf>
    <xf numFmtId="164" fontId="45" fillId="3" borderId="11" xfId="0" applyNumberFormat="1" applyFont="1" applyFill="1" applyBorder="1" applyAlignment="1" applyProtection="1">
      <alignment horizontal="left" vertical="center"/>
    </xf>
    <xf numFmtId="164" fontId="45" fillId="3" borderId="80" xfId="0" applyNumberFormat="1" applyFont="1" applyFill="1" applyBorder="1" applyAlignment="1" applyProtection="1">
      <alignment horizontal="left" vertical="center"/>
    </xf>
    <xf numFmtId="165" fontId="38" fillId="0" borderId="81" xfId="0" applyNumberFormat="1" applyFont="1" applyBorder="1" applyAlignment="1" applyProtection="1">
      <alignment vertical="center"/>
    </xf>
    <xf numFmtId="165" fontId="38" fillId="0" borderId="82" xfId="0" applyNumberFormat="1" applyFont="1" applyBorder="1" applyAlignment="1" applyProtection="1">
      <alignment vertical="center"/>
    </xf>
    <xf numFmtId="0" fontId="52" fillId="18" borderId="3" xfId="0" applyFont="1" applyFill="1" applyBorder="1" applyAlignment="1" applyProtection="1">
      <alignment horizontal="center" vertical="center"/>
    </xf>
    <xf numFmtId="0" fontId="52" fillId="18" borderId="1" xfId="0" applyFont="1" applyFill="1" applyBorder="1" applyAlignment="1" applyProtection="1">
      <alignment horizontal="center" vertical="center"/>
    </xf>
    <xf numFmtId="0" fontId="37" fillId="0" borderId="3" xfId="0" applyFont="1" applyBorder="1" applyAlignment="1" applyProtection="1">
      <alignment horizontal="left" vertical="center"/>
    </xf>
    <xf numFmtId="0" fontId="37" fillId="0" borderId="1" xfId="0" applyFont="1" applyBorder="1" applyAlignment="1" applyProtection="1">
      <alignment horizontal="left" vertical="center"/>
    </xf>
    <xf numFmtId="3" fontId="37" fillId="0" borderId="81" xfId="0" applyNumberFormat="1" applyFont="1" applyBorder="1" applyAlignment="1" applyProtection="1">
      <alignment vertical="center"/>
      <protection locked="0"/>
    </xf>
    <xf numFmtId="3" fontId="37" fillId="0" borderId="82" xfId="0" applyNumberFormat="1" applyFont="1" applyBorder="1" applyAlignment="1" applyProtection="1">
      <alignment vertical="center"/>
      <protection locked="0"/>
    </xf>
    <xf numFmtId="3" fontId="37" fillId="0" borderId="81" xfId="0" applyNumberFormat="1" applyFont="1" applyBorder="1" applyAlignment="1" applyProtection="1">
      <alignment vertical="center"/>
    </xf>
    <xf numFmtId="3" fontId="37" fillId="0" borderId="82" xfId="0" applyNumberFormat="1" applyFont="1" applyBorder="1" applyAlignment="1" applyProtection="1">
      <alignment vertical="center"/>
    </xf>
    <xf numFmtId="164" fontId="45" fillId="0" borderId="9" xfId="0" applyNumberFormat="1" applyFont="1" applyBorder="1" applyAlignment="1" applyProtection="1">
      <alignment horizontal="center" vertical="center"/>
    </xf>
    <xf numFmtId="164" fontId="45" fillId="0" borderId="10" xfId="0" applyNumberFormat="1" applyFont="1" applyBorder="1" applyAlignment="1" applyProtection="1">
      <alignment horizontal="center" vertical="center"/>
    </xf>
    <xf numFmtId="3" fontId="2" fillId="0" borderId="81" xfId="0" applyNumberFormat="1" applyFont="1" applyBorder="1" applyAlignment="1" applyProtection="1">
      <alignment vertical="center"/>
      <protection locked="0"/>
    </xf>
    <xf numFmtId="3" fontId="2" fillId="0" borderId="82" xfId="0" applyNumberFormat="1" applyFont="1" applyBorder="1" applyAlignment="1" applyProtection="1">
      <alignment vertical="center"/>
      <protection locked="0"/>
    </xf>
    <xf numFmtId="3" fontId="2" fillId="0" borderId="81" xfId="0" applyNumberFormat="1" applyFont="1" applyBorder="1" applyAlignment="1" applyProtection="1">
      <alignment vertical="center"/>
    </xf>
    <xf numFmtId="3" fontId="2" fillId="0" borderId="82" xfId="0" applyNumberFormat="1" applyFont="1" applyBorder="1" applyAlignment="1" applyProtection="1">
      <alignment vertical="center"/>
    </xf>
    <xf numFmtId="164" fontId="18" fillId="0" borderId="13" xfId="0" applyNumberFormat="1" applyFont="1" applyBorder="1" applyAlignment="1" applyProtection="1">
      <alignment horizontal="center" vertical="center"/>
    </xf>
  </cellXfs>
  <cellStyles count="2">
    <cellStyle name="Milliers"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1562100</xdr:colOff>
      <xdr:row>16</xdr:row>
      <xdr:rowOff>66675</xdr:rowOff>
    </xdr:from>
    <xdr:to>
      <xdr:col>1</xdr:col>
      <xdr:colOff>1866900</xdr:colOff>
      <xdr:row>16</xdr:row>
      <xdr:rowOff>76200</xdr:rowOff>
    </xdr:to>
    <xdr:sp macro="" textlink="">
      <xdr:nvSpPr>
        <xdr:cNvPr id="11265" name="Line 1"/>
        <xdr:cNvSpPr>
          <a:spLocks noChangeShapeType="1"/>
        </xdr:cNvSpPr>
      </xdr:nvSpPr>
      <xdr:spPr bwMode="auto">
        <a:xfrm flipV="1">
          <a:off x="1924050" y="3590925"/>
          <a:ext cx="304800" cy="9525"/>
        </a:xfrm>
        <a:prstGeom prst="line">
          <a:avLst/>
        </a:prstGeom>
        <a:noFill/>
        <a:ln w="9525">
          <a:solidFill>
            <a:srgbClr val="000000"/>
          </a:solidFill>
          <a:round/>
          <a:headEnd/>
          <a:tailEnd type="triangle" w="med" len="med"/>
        </a:ln>
      </xdr:spPr>
    </xdr:sp>
    <xdr:clientData/>
  </xdr:twoCellAnchor>
  <xdr:twoCellAnchor>
    <xdr:from>
      <xdr:col>1</xdr:col>
      <xdr:colOff>1609725</xdr:colOff>
      <xdr:row>31</xdr:row>
      <xdr:rowOff>66675</xdr:rowOff>
    </xdr:from>
    <xdr:to>
      <xdr:col>1</xdr:col>
      <xdr:colOff>1847850</xdr:colOff>
      <xdr:row>31</xdr:row>
      <xdr:rowOff>66675</xdr:rowOff>
    </xdr:to>
    <xdr:sp macro="" textlink="">
      <xdr:nvSpPr>
        <xdr:cNvPr id="11266" name="Line 2"/>
        <xdr:cNvSpPr>
          <a:spLocks noChangeShapeType="1"/>
        </xdr:cNvSpPr>
      </xdr:nvSpPr>
      <xdr:spPr bwMode="auto">
        <a:xfrm>
          <a:off x="1971675" y="6772275"/>
          <a:ext cx="238125" cy="0"/>
        </a:xfrm>
        <a:prstGeom prst="line">
          <a:avLst/>
        </a:prstGeom>
        <a:noFill/>
        <a:ln w="9525">
          <a:solidFill>
            <a:srgbClr val="000000"/>
          </a:solidFill>
          <a:round/>
          <a:headEnd/>
          <a:tailEnd type="triangle" w="med" len="med"/>
        </a:ln>
      </xdr:spPr>
    </xdr:sp>
    <xdr:clientData/>
  </xdr:twoCellAnchor>
  <xdr:twoCellAnchor>
    <xdr:from>
      <xdr:col>1</xdr:col>
      <xdr:colOff>1600200</xdr:colOff>
      <xdr:row>49</xdr:row>
      <xdr:rowOff>85725</xdr:rowOff>
    </xdr:from>
    <xdr:to>
      <xdr:col>1</xdr:col>
      <xdr:colOff>1828800</xdr:colOff>
      <xdr:row>49</xdr:row>
      <xdr:rowOff>85725</xdr:rowOff>
    </xdr:to>
    <xdr:sp macro="" textlink="">
      <xdr:nvSpPr>
        <xdr:cNvPr id="11267" name="Line 3"/>
        <xdr:cNvSpPr>
          <a:spLocks noChangeShapeType="1"/>
        </xdr:cNvSpPr>
      </xdr:nvSpPr>
      <xdr:spPr bwMode="auto">
        <a:xfrm>
          <a:off x="1962150" y="10353675"/>
          <a:ext cx="228600" cy="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C35"/>
  <sheetViews>
    <sheetView topLeftCell="A25" workbookViewId="0">
      <selection activeCell="B47" sqref="B47"/>
    </sheetView>
  </sheetViews>
  <sheetFormatPr baseColWidth="10" defaultRowHeight="12.75"/>
  <cols>
    <col min="1" max="1" width="4.140625" style="176" customWidth="1"/>
    <col min="2" max="2" width="94.7109375" customWidth="1"/>
    <col min="3" max="3" width="18.140625" customWidth="1"/>
  </cols>
  <sheetData>
    <row r="1" spans="1:3" s="177" customFormat="1" ht="32.25" customHeight="1">
      <c r="A1" s="932" t="s">
        <v>575</v>
      </c>
      <c r="B1" s="933"/>
      <c r="C1" s="933"/>
    </row>
    <row r="3" spans="1:3" s="177" customFormat="1" ht="15">
      <c r="A3" s="440"/>
      <c r="B3" s="607" t="s">
        <v>608</v>
      </c>
    </row>
    <row r="4" spans="1:3" s="177" customFormat="1">
      <c r="A4" s="440" t="s">
        <v>576</v>
      </c>
      <c r="B4" s="606" t="s">
        <v>577</v>
      </c>
      <c r="C4" s="178" t="s">
        <v>578</v>
      </c>
    </row>
    <row r="5" spans="1:3" s="177" customFormat="1">
      <c r="A5" s="771"/>
      <c r="B5" s="705" t="s">
        <v>602</v>
      </c>
    </row>
    <row r="6" spans="1:3" s="177" customFormat="1">
      <c r="A6" s="245">
        <v>1</v>
      </c>
      <c r="B6" s="257" t="s">
        <v>579</v>
      </c>
      <c r="C6" s="245" t="s">
        <v>580</v>
      </c>
    </row>
    <row r="7" spans="1:3" s="177" customFormat="1">
      <c r="A7" s="245">
        <v>2</v>
      </c>
      <c r="B7" s="257" t="s">
        <v>581</v>
      </c>
      <c r="C7" s="245" t="s">
        <v>582</v>
      </c>
    </row>
    <row r="8" spans="1:3" s="177" customFormat="1">
      <c r="A8" s="245">
        <v>3</v>
      </c>
      <c r="B8" s="257" t="s">
        <v>583</v>
      </c>
      <c r="C8" s="245">
        <v>2009</v>
      </c>
    </row>
    <row r="9" spans="1:3" s="177" customFormat="1">
      <c r="A9" s="245">
        <v>4</v>
      </c>
      <c r="B9" s="257" t="s">
        <v>584</v>
      </c>
      <c r="C9" s="245">
        <v>2009</v>
      </c>
    </row>
    <row r="10" spans="1:3" s="177" customFormat="1">
      <c r="A10" s="245">
        <v>5</v>
      </c>
      <c r="B10" s="257" t="s">
        <v>585</v>
      </c>
      <c r="C10" s="245">
        <v>2009</v>
      </c>
    </row>
    <row r="11" spans="1:3" s="177" customFormat="1">
      <c r="A11" s="771"/>
      <c r="B11" s="705" t="s">
        <v>603</v>
      </c>
      <c r="C11" s="245"/>
    </row>
    <row r="12" spans="1:3" s="177" customFormat="1">
      <c r="A12" s="245">
        <v>6</v>
      </c>
      <c r="B12" s="257" t="s">
        <v>589</v>
      </c>
      <c r="C12" s="245" t="s">
        <v>580</v>
      </c>
    </row>
    <row r="13" spans="1:3" s="177" customFormat="1">
      <c r="A13" s="245">
        <v>7</v>
      </c>
      <c r="B13" s="257" t="s">
        <v>588</v>
      </c>
      <c r="C13" s="245">
        <v>2009</v>
      </c>
    </row>
    <row r="14" spans="1:3" s="177" customFormat="1">
      <c r="A14" s="771"/>
      <c r="B14" s="705" t="s">
        <v>601</v>
      </c>
      <c r="C14" s="245"/>
    </row>
    <row r="15" spans="1:3" s="177" customFormat="1">
      <c r="A15" s="245">
        <v>8</v>
      </c>
      <c r="B15" s="257" t="s">
        <v>590</v>
      </c>
      <c r="C15" s="245" t="s">
        <v>580</v>
      </c>
    </row>
    <row r="16" spans="1:3" s="177" customFormat="1">
      <c r="A16" s="245">
        <v>9</v>
      </c>
      <c r="B16" s="257" t="s">
        <v>591</v>
      </c>
      <c r="C16" s="245" t="s">
        <v>580</v>
      </c>
    </row>
    <row r="17" spans="1:3" s="177" customFormat="1">
      <c r="A17" s="245">
        <v>10</v>
      </c>
      <c r="B17" s="257" t="s">
        <v>593</v>
      </c>
      <c r="C17" s="245" t="s">
        <v>580</v>
      </c>
    </row>
    <row r="18" spans="1:3" s="177" customFormat="1">
      <c r="A18" s="771"/>
      <c r="B18" s="705" t="s">
        <v>594</v>
      </c>
      <c r="C18" s="245"/>
    </row>
    <row r="19" spans="1:3" s="177" customFormat="1">
      <c r="A19" s="245">
        <v>11</v>
      </c>
      <c r="B19" s="257" t="s">
        <v>596</v>
      </c>
      <c r="C19" s="245" t="s">
        <v>580</v>
      </c>
    </row>
    <row r="20" spans="1:3" s="177" customFormat="1">
      <c r="A20" s="245">
        <v>12</v>
      </c>
      <c r="B20" s="257" t="s">
        <v>598</v>
      </c>
      <c r="C20" s="245" t="s">
        <v>580</v>
      </c>
    </row>
    <row r="21" spans="1:3" s="177" customFormat="1">
      <c r="A21" s="771"/>
      <c r="B21" s="705" t="s">
        <v>604</v>
      </c>
      <c r="C21" s="245"/>
    </row>
    <row r="22" spans="1:3" s="177" customFormat="1">
      <c r="A22" s="245">
        <v>13</v>
      </c>
      <c r="B22" s="257" t="s">
        <v>605</v>
      </c>
      <c r="C22" s="245" t="s">
        <v>580</v>
      </c>
    </row>
    <row r="23" spans="1:3" s="177" customFormat="1">
      <c r="A23" s="245">
        <v>14</v>
      </c>
      <c r="B23" s="257" t="s">
        <v>607</v>
      </c>
      <c r="C23" s="245" t="s">
        <v>606</v>
      </c>
    </row>
    <row r="24" spans="1:3" s="177" customFormat="1">
      <c r="A24" s="771"/>
      <c r="B24" s="705" t="s">
        <v>15</v>
      </c>
      <c r="C24" s="245"/>
    </row>
    <row r="25" spans="1:3" s="177" customFormat="1">
      <c r="A25" s="245">
        <v>15</v>
      </c>
      <c r="B25" s="257" t="s">
        <v>3</v>
      </c>
      <c r="C25" s="245" t="s">
        <v>580</v>
      </c>
    </row>
    <row r="26" spans="1:3" s="177" customFormat="1">
      <c r="A26" s="245">
        <v>16</v>
      </c>
      <c r="B26" s="257" t="s">
        <v>18</v>
      </c>
      <c r="C26" s="245">
        <v>2009</v>
      </c>
    </row>
    <row r="27" spans="1:3" s="177" customFormat="1">
      <c r="A27" s="245">
        <v>17</v>
      </c>
      <c r="B27" s="257" t="s">
        <v>18</v>
      </c>
      <c r="C27" s="245">
        <v>2008</v>
      </c>
    </row>
    <row r="28" spans="1:3" s="177" customFormat="1">
      <c r="A28" s="771"/>
      <c r="B28" s="705" t="s">
        <v>19</v>
      </c>
      <c r="C28" s="245"/>
    </row>
    <row r="29" spans="1:3" s="177" customFormat="1" ht="25.5">
      <c r="A29" s="764">
        <v>18</v>
      </c>
      <c r="B29" s="492" t="s">
        <v>646</v>
      </c>
      <c r="C29" s="772" t="s">
        <v>647</v>
      </c>
    </row>
    <row r="30" spans="1:3" s="177" customFormat="1" ht="25.5">
      <c r="A30" s="764">
        <v>19</v>
      </c>
      <c r="B30" s="492" t="s">
        <v>649</v>
      </c>
      <c r="C30" s="772" t="s">
        <v>647</v>
      </c>
    </row>
    <row r="31" spans="1:3" s="177" customFormat="1" ht="25.5">
      <c r="A31" s="764">
        <v>20</v>
      </c>
      <c r="B31" s="492" t="s">
        <v>657</v>
      </c>
      <c r="C31" s="772" t="s">
        <v>647</v>
      </c>
    </row>
    <row r="32" spans="1:3" s="177" customFormat="1">
      <c r="A32" s="771"/>
      <c r="B32" s="770" t="s">
        <v>609</v>
      </c>
    </row>
    <row r="33" spans="1:3" s="177" customFormat="1" ht="25.5">
      <c r="A33" s="245"/>
      <c r="B33" s="608" t="s">
        <v>611</v>
      </c>
      <c r="C33" s="245" t="s">
        <v>580</v>
      </c>
    </row>
    <row r="34" spans="1:3" s="177" customFormat="1" ht="25.5">
      <c r="A34" s="245"/>
      <c r="B34" s="608" t="s">
        <v>612</v>
      </c>
      <c r="C34" s="245" t="s">
        <v>610</v>
      </c>
    </row>
    <row r="35" spans="1:3" s="177" customFormat="1" ht="25.5">
      <c r="A35" s="245"/>
      <c r="B35" s="608" t="s">
        <v>613</v>
      </c>
      <c r="C35" s="245" t="s">
        <v>580</v>
      </c>
    </row>
  </sheetData>
  <mergeCells count="1">
    <mergeCell ref="A1:C1"/>
  </mergeCells>
  <phoneticPr fontId="33" type="noConversion"/>
  <pageMargins left="0.78740157499999996" right="0.78740157499999996" top="0.984251969" bottom="0.984251969" header="0.4921259845" footer="0.4921259845"/>
  <pageSetup paperSize="9" scale="78" orientation="portrait" r:id="rId1"/>
  <headerFooter alignWithMargins="0"/>
</worksheet>
</file>

<file path=xl/worksheets/sheet10.xml><?xml version="1.0" encoding="utf-8"?>
<worksheet xmlns="http://schemas.openxmlformats.org/spreadsheetml/2006/main" xmlns:r="http://schemas.openxmlformats.org/officeDocument/2006/relationships">
  <dimension ref="A1:L112"/>
  <sheetViews>
    <sheetView zoomScaleNormal="140" workbookViewId="0">
      <pane xSplit="2" ySplit="4" topLeftCell="C20" activePane="bottomRight" state="frozen"/>
      <selection pane="topRight" activeCell="C1" sqref="C1"/>
      <selection pane="bottomLeft" activeCell="A5" sqref="A5"/>
      <selection pane="bottomRight" activeCell="F27" sqref="F27"/>
    </sheetView>
  </sheetViews>
  <sheetFormatPr baseColWidth="10" defaultRowHeight="11.25"/>
  <cols>
    <col min="1" max="1" width="3.28515625" style="163" customWidth="1"/>
    <col min="2" max="2" width="20.7109375" style="164" customWidth="1"/>
    <col min="3" max="3" width="12.7109375" style="165" customWidth="1"/>
    <col min="4" max="4" width="1.7109375" style="165" customWidth="1"/>
    <col min="5" max="5" width="9.7109375" style="166" customWidth="1"/>
    <col min="6" max="6" width="12.7109375" style="164" customWidth="1"/>
    <col min="7" max="7" width="10.7109375" style="164" customWidth="1"/>
    <col min="8" max="8" width="9.85546875" style="164" customWidth="1"/>
    <col min="9" max="9" width="8.7109375" style="164" customWidth="1"/>
    <col min="10" max="10" width="7.7109375" style="164" customWidth="1"/>
    <col min="11" max="11" width="6.85546875" style="164" customWidth="1"/>
    <col min="12" max="16384" width="11.42578125" style="164"/>
  </cols>
  <sheetData>
    <row r="1" spans="1:12" s="158" customFormat="1" ht="18.95" customHeight="1">
      <c r="A1" s="1117" t="s">
        <v>316</v>
      </c>
      <c r="B1" s="1118"/>
      <c r="C1" s="1115" t="s">
        <v>317</v>
      </c>
      <c r="D1" s="1115"/>
      <c r="E1" s="1136"/>
      <c r="F1" s="1136"/>
      <c r="G1" s="447"/>
      <c r="H1" s="448"/>
      <c r="I1" s="449"/>
      <c r="J1" s="449"/>
      <c r="K1" s="449"/>
      <c r="L1" s="449"/>
    </row>
    <row r="2" spans="1:12" s="158" customFormat="1" ht="18.95" customHeight="1" thickBot="1">
      <c r="A2" s="1119"/>
      <c r="B2" s="1119"/>
      <c r="C2" s="1116"/>
      <c r="D2" s="1116"/>
      <c r="E2" s="1136"/>
      <c r="F2" s="1136"/>
      <c r="G2" s="447"/>
      <c r="H2" s="448"/>
      <c r="I2" s="450"/>
      <c r="J2" s="450"/>
      <c r="K2" s="450"/>
      <c r="L2" s="449"/>
    </row>
    <row r="3" spans="1:12" s="159" customFormat="1" ht="12" customHeight="1" thickTop="1">
      <c r="A3" s="1137" t="s">
        <v>318</v>
      </c>
      <c r="B3" s="1138"/>
      <c r="C3" s="1126" t="s">
        <v>319</v>
      </c>
      <c r="D3" s="1113"/>
      <c r="E3" s="1128" t="s">
        <v>316</v>
      </c>
      <c r="F3" s="1105" t="s">
        <v>321</v>
      </c>
      <c r="G3" s="1109" t="s">
        <v>322</v>
      </c>
      <c r="H3" s="1109" t="s">
        <v>347</v>
      </c>
      <c r="I3" s="1111" t="s">
        <v>342</v>
      </c>
      <c r="J3" s="1107" t="s">
        <v>324</v>
      </c>
      <c r="K3" s="1103" t="s">
        <v>414</v>
      </c>
      <c r="L3" s="450"/>
    </row>
    <row r="4" spans="1:12" s="160" customFormat="1" ht="20.100000000000001" customHeight="1" thickBot="1">
      <c r="A4" s="1139"/>
      <c r="B4" s="1140"/>
      <c r="C4" s="1127"/>
      <c r="D4" s="1114"/>
      <c r="E4" s="1129"/>
      <c r="F4" s="1106"/>
      <c r="G4" s="1110"/>
      <c r="H4" s="1110"/>
      <c r="I4" s="1112"/>
      <c r="J4" s="1108"/>
      <c r="K4" s="1104"/>
      <c r="L4" s="453"/>
    </row>
    <row r="5" spans="1:12" s="161" customFormat="1" ht="12.95" customHeight="1" thickTop="1">
      <c r="A5" s="454">
        <v>37</v>
      </c>
      <c r="B5" s="455" t="s">
        <v>284</v>
      </c>
      <c r="C5" s="456">
        <v>4003182.5</v>
      </c>
      <c r="D5" s="457"/>
      <c r="E5" s="458">
        <v>66</v>
      </c>
      <c r="F5" s="459">
        <f t="shared" ref="F5:F20" si="0">C5/E5*100</f>
        <v>6065428.0303030303</v>
      </c>
      <c r="G5" s="460">
        <f t="shared" ref="G5:G20" si="1">C5/E5</f>
        <v>60654.280303030304</v>
      </c>
      <c r="H5" s="460">
        <f t="shared" ref="H5:H20" si="2">E5/($E$21)*100</f>
        <v>101.4191922009305</v>
      </c>
      <c r="I5" s="461">
        <v>2200</v>
      </c>
      <c r="J5" s="462">
        <f t="shared" ref="J5:J21" si="3">G5/I5</f>
        <v>27.57012741046832</v>
      </c>
      <c r="K5" s="463">
        <f t="shared" ref="K5:K20" si="4">J5/($J$21)*100</f>
        <v>92.95141481239942</v>
      </c>
      <c r="L5" s="464"/>
    </row>
    <row r="6" spans="1:12" s="161" customFormat="1" ht="12.95" customHeight="1">
      <c r="A6" s="454">
        <v>38</v>
      </c>
      <c r="B6" s="455" t="s">
        <v>300</v>
      </c>
      <c r="C6" s="456">
        <v>3957914.6</v>
      </c>
      <c r="D6" s="457"/>
      <c r="E6" s="458">
        <v>74</v>
      </c>
      <c r="F6" s="459">
        <f t="shared" si="0"/>
        <v>5348533.2432432435</v>
      </c>
      <c r="G6" s="460">
        <f t="shared" si="1"/>
        <v>53485.332432432435</v>
      </c>
      <c r="H6" s="460">
        <f t="shared" si="2"/>
        <v>113.71242761922508</v>
      </c>
      <c r="I6" s="461">
        <v>1768</v>
      </c>
      <c r="J6" s="462">
        <f t="shared" si="3"/>
        <v>30.251884859973096</v>
      </c>
      <c r="K6" s="463">
        <f t="shared" si="4"/>
        <v>101.99283654411447</v>
      </c>
      <c r="L6" s="464"/>
    </row>
    <row r="7" spans="1:12" s="161" customFormat="1" ht="12.95" customHeight="1">
      <c r="A7" s="454">
        <v>39</v>
      </c>
      <c r="B7" s="455" t="s">
        <v>301</v>
      </c>
      <c r="C7" s="456">
        <v>2723607.5</v>
      </c>
      <c r="D7" s="457"/>
      <c r="E7" s="458">
        <v>63</v>
      </c>
      <c r="F7" s="459">
        <f t="shared" si="0"/>
        <v>4323186.5079365084</v>
      </c>
      <c r="G7" s="460">
        <f t="shared" si="1"/>
        <v>43231.865079365081</v>
      </c>
      <c r="H7" s="460">
        <f t="shared" si="2"/>
        <v>96.809228919070009</v>
      </c>
      <c r="I7" s="461">
        <v>1605</v>
      </c>
      <c r="J7" s="462">
        <f t="shared" si="3"/>
        <v>26.935741482470455</v>
      </c>
      <c r="K7" s="463">
        <f t="shared" si="4"/>
        <v>90.812611873023499</v>
      </c>
      <c r="L7" s="464"/>
    </row>
    <row r="8" spans="1:12" s="161" customFormat="1" ht="12.95" customHeight="1">
      <c r="A8" s="454">
        <v>40</v>
      </c>
      <c r="B8" s="455" t="s">
        <v>302</v>
      </c>
      <c r="C8" s="456">
        <v>824788.15</v>
      </c>
      <c r="D8" s="457"/>
      <c r="E8" s="458">
        <v>70</v>
      </c>
      <c r="F8" s="459">
        <f t="shared" si="0"/>
        <v>1178268.7857142857</v>
      </c>
      <c r="G8" s="460">
        <f t="shared" si="1"/>
        <v>11782.687857142857</v>
      </c>
      <c r="H8" s="460">
        <f t="shared" si="2"/>
        <v>107.5658099100778</v>
      </c>
      <c r="I8" s="461">
        <v>442</v>
      </c>
      <c r="J8" s="462">
        <f t="shared" si="3"/>
        <v>26.657664835164834</v>
      </c>
      <c r="K8" s="463">
        <f t="shared" si="4"/>
        <v>89.875089263551203</v>
      </c>
      <c r="L8" s="464"/>
    </row>
    <row r="9" spans="1:12" s="161" customFormat="1" ht="12.95" customHeight="1">
      <c r="A9" s="454">
        <v>41</v>
      </c>
      <c r="B9" s="455" t="s">
        <v>303</v>
      </c>
      <c r="C9" s="456">
        <v>533819.9</v>
      </c>
      <c r="D9" s="457"/>
      <c r="E9" s="458">
        <v>72</v>
      </c>
      <c r="F9" s="459">
        <f t="shared" si="0"/>
        <v>741416.52777777775</v>
      </c>
      <c r="G9" s="460">
        <f t="shared" si="1"/>
        <v>7414.1652777777781</v>
      </c>
      <c r="H9" s="460">
        <f t="shared" si="2"/>
        <v>110.63911876465144</v>
      </c>
      <c r="I9" s="461">
        <v>215</v>
      </c>
      <c r="J9" s="462">
        <f t="shared" si="3"/>
        <v>34.484489664082687</v>
      </c>
      <c r="K9" s="463">
        <f t="shared" si="4"/>
        <v>116.26286870705478</v>
      </c>
      <c r="L9" s="464"/>
    </row>
    <row r="10" spans="1:12" s="161" customFormat="1" ht="12.95" customHeight="1">
      <c r="A10" s="454">
        <v>42</v>
      </c>
      <c r="B10" s="455" t="s">
        <v>304</v>
      </c>
      <c r="C10" s="456">
        <v>2268211.9500000002</v>
      </c>
      <c r="D10" s="457"/>
      <c r="E10" s="458">
        <v>66</v>
      </c>
      <c r="F10" s="459">
        <f t="shared" si="0"/>
        <v>3436684.7727272734</v>
      </c>
      <c r="G10" s="460">
        <f t="shared" si="1"/>
        <v>34366.847727272732</v>
      </c>
      <c r="H10" s="460">
        <f t="shared" si="2"/>
        <v>101.4191922009305</v>
      </c>
      <c r="I10" s="461">
        <v>1196</v>
      </c>
      <c r="J10" s="462">
        <f t="shared" si="3"/>
        <v>28.734822514442083</v>
      </c>
      <c r="K10" s="463">
        <f t="shared" si="4"/>
        <v>96.87813071500095</v>
      </c>
      <c r="L10" s="464"/>
    </row>
    <row r="11" spans="1:12" s="161" customFormat="1" ht="12.95" customHeight="1">
      <c r="A11" s="454">
        <v>43</v>
      </c>
      <c r="B11" s="455" t="s">
        <v>305</v>
      </c>
      <c r="C11" s="456">
        <v>1740962.1</v>
      </c>
      <c r="D11" s="457"/>
      <c r="E11" s="458">
        <v>63</v>
      </c>
      <c r="F11" s="459">
        <f t="shared" si="0"/>
        <v>2763431.9047619049</v>
      </c>
      <c r="G11" s="460">
        <f t="shared" si="1"/>
        <v>27634.31904761905</v>
      </c>
      <c r="H11" s="460">
        <f t="shared" si="2"/>
        <v>96.809228919070009</v>
      </c>
      <c r="I11" s="461">
        <v>793</v>
      </c>
      <c r="J11" s="462">
        <f t="shared" si="3"/>
        <v>34.847817210112296</v>
      </c>
      <c r="K11" s="463">
        <f t="shared" si="4"/>
        <v>117.48781079531463</v>
      </c>
      <c r="L11" s="464"/>
    </row>
    <row r="12" spans="1:12" s="161" customFormat="1" ht="12.95" customHeight="1">
      <c r="A12" s="454">
        <v>44</v>
      </c>
      <c r="B12" s="455" t="s">
        <v>306</v>
      </c>
      <c r="C12" s="456">
        <v>2100421.75</v>
      </c>
      <c r="D12" s="457"/>
      <c r="E12" s="458">
        <v>61</v>
      </c>
      <c r="F12" s="459">
        <f t="shared" si="0"/>
        <v>3443314.3442622954</v>
      </c>
      <c r="G12" s="460">
        <f t="shared" si="1"/>
        <v>34433.143442622953</v>
      </c>
      <c r="H12" s="460">
        <f t="shared" si="2"/>
        <v>93.735920064496355</v>
      </c>
      <c r="I12" s="461">
        <v>1124</v>
      </c>
      <c r="J12" s="462">
        <f t="shared" si="3"/>
        <v>30.634469255002628</v>
      </c>
      <c r="K12" s="463">
        <f t="shared" si="4"/>
        <v>103.28270221189655</v>
      </c>
      <c r="L12" s="464"/>
    </row>
    <row r="13" spans="1:12" s="161" customFormat="1" ht="12.95" customHeight="1">
      <c r="A13" s="454">
        <v>45</v>
      </c>
      <c r="B13" s="455" t="s">
        <v>307</v>
      </c>
      <c r="C13" s="456">
        <v>197838.45</v>
      </c>
      <c r="D13" s="457"/>
      <c r="E13" s="458">
        <v>63</v>
      </c>
      <c r="F13" s="459">
        <f t="shared" si="0"/>
        <v>314029.28571428574</v>
      </c>
      <c r="G13" s="460">
        <f t="shared" si="1"/>
        <v>3140.2928571428574</v>
      </c>
      <c r="H13" s="460">
        <f t="shared" si="2"/>
        <v>96.809228919070009</v>
      </c>
      <c r="I13" s="461">
        <v>103</v>
      </c>
      <c r="J13" s="462">
        <f t="shared" si="3"/>
        <v>30.488280166435509</v>
      </c>
      <c r="K13" s="463">
        <f t="shared" si="4"/>
        <v>102.78983243258281</v>
      </c>
      <c r="L13" s="464"/>
    </row>
    <row r="14" spans="1:12" s="161" customFormat="1" ht="12.95" customHeight="1">
      <c r="A14" s="454">
        <v>46</v>
      </c>
      <c r="B14" s="455" t="s">
        <v>308</v>
      </c>
      <c r="C14" s="456">
        <v>2721405.4</v>
      </c>
      <c r="D14" s="457"/>
      <c r="E14" s="458">
        <v>57</v>
      </c>
      <c r="F14" s="459">
        <f t="shared" si="0"/>
        <v>4774395.4385964917</v>
      </c>
      <c r="G14" s="460">
        <f t="shared" si="1"/>
        <v>47743.954385964913</v>
      </c>
      <c r="H14" s="460">
        <f t="shared" si="2"/>
        <v>87.589302355349062</v>
      </c>
      <c r="I14" s="461">
        <v>1584</v>
      </c>
      <c r="J14" s="462">
        <f t="shared" si="3"/>
        <v>30.14138534467482</v>
      </c>
      <c r="K14" s="463">
        <f t="shared" si="4"/>
        <v>101.62029251738069</v>
      </c>
      <c r="L14" s="464"/>
    </row>
    <row r="15" spans="1:12" s="161" customFormat="1" ht="12.95" customHeight="1">
      <c r="A15" s="454">
        <v>47</v>
      </c>
      <c r="B15" s="455" t="s">
        <v>309</v>
      </c>
      <c r="C15" s="456">
        <v>1885669.15</v>
      </c>
      <c r="D15" s="457"/>
      <c r="E15" s="458">
        <v>67</v>
      </c>
      <c r="F15" s="459">
        <f t="shared" si="0"/>
        <v>2814431.5671641789</v>
      </c>
      <c r="G15" s="460">
        <f t="shared" si="1"/>
        <v>28144.315671641791</v>
      </c>
      <c r="H15" s="460">
        <f t="shared" si="2"/>
        <v>102.9558466282173</v>
      </c>
      <c r="I15" s="461">
        <v>822</v>
      </c>
      <c r="J15" s="462">
        <f t="shared" si="3"/>
        <v>34.238826851145731</v>
      </c>
      <c r="K15" s="463">
        <f t="shared" si="4"/>
        <v>115.43462784732579</v>
      </c>
      <c r="L15" s="464"/>
    </row>
    <row r="16" spans="1:12" s="161" customFormat="1" ht="12.95" customHeight="1">
      <c r="A16" s="454">
        <v>48</v>
      </c>
      <c r="B16" s="455" t="s">
        <v>310</v>
      </c>
      <c r="C16" s="456">
        <v>1482304.8</v>
      </c>
      <c r="D16" s="457"/>
      <c r="E16" s="458">
        <v>67</v>
      </c>
      <c r="F16" s="459">
        <f t="shared" si="0"/>
        <v>2212395.2238805969</v>
      </c>
      <c r="G16" s="460">
        <f t="shared" si="1"/>
        <v>22123.95223880597</v>
      </c>
      <c r="H16" s="460">
        <f t="shared" si="2"/>
        <v>102.9558466282173</v>
      </c>
      <c r="I16" s="461">
        <v>789</v>
      </c>
      <c r="J16" s="462">
        <f t="shared" si="3"/>
        <v>28.040497134101358</v>
      </c>
      <c r="K16" s="463">
        <f t="shared" si="4"/>
        <v>94.537244672583796</v>
      </c>
      <c r="L16" s="464"/>
    </row>
    <row r="17" spans="1:12" s="161" customFormat="1" ht="12.95" customHeight="1">
      <c r="A17" s="454">
        <v>49</v>
      </c>
      <c r="B17" s="455" t="s">
        <v>311</v>
      </c>
      <c r="C17" s="456">
        <v>734378.7</v>
      </c>
      <c r="D17" s="457"/>
      <c r="E17" s="458">
        <v>62</v>
      </c>
      <c r="F17" s="459">
        <f t="shared" si="0"/>
        <v>1184481.7741935484</v>
      </c>
      <c r="G17" s="460">
        <f t="shared" si="1"/>
        <v>11844.817741935483</v>
      </c>
      <c r="H17" s="460">
        <f t="shared" si="2"/>
        <v>95.272574491783189</v>
      </c>
      <c r="I17" s="461">
        <v>420</v>
      </c>
      <c r="J17" s="462">
        <f t="shared" si="3"/>
        <v>28.201947004608293</v>
      </c>
      <c r="K17" s="463">
        <f t="shared" si="4"/>
        <v>95.081565475366887</v>
      </c>
      <c r="L17" s="464"/>
    </row>
    <row r="18" spans="1:12" s="161" customFormat="1" ht="12.95" customHeight="1">
      <c r="A18" s="454">
        <v>50</v>
      </c>
      <c r="B18" s="455" t="s">
        <v>312</v>
      </c>
      <c r="C18" s="456">
        <v>1273370.25</v>
      </c>
      <c r="D18" s="457"/>
      <c r="E18" s="458">
        <v>67</v>
      </c>
      <c r="F18" s="459">
        <f t="shared" si="0"/>
        <v>1900552.6119402985</v>
      </c>
      <c r="G18" s="460">
        <f t="shared" si="1"/>
        <v>19005.526119402984</v>
      </c>
      <c r="H18" s="460">
        <f t="shared" si="2"/>
        <v>102.9558466282173</v>
      </c>
      <c r="I18" s="461">
        <v>663</v>
      </c>
      <c r="J18" s="462">
        <f t="shared" si="3"/>
        <v>28.66595191463497</v>
      </c>
      <c r="K18" s="463">
        <f t="shared" si="4"/>
        <v>96.645936659611152</v>
      </c>
      <c r="L18" s="464"/>
    </row>
    <row r="19" spans="1:12" s="161" customFormat="1" ht="12.95" customHeight="1">
      <c r="A19" s="454">
        <v>51</v>
      </c>
      <c r="B19" s="455" t="s">
        <v>326</v>
      </c>
      <c r="C19" s="456">
        <v>2670509.7999999998</v>
      </c>
      <c r="D19" s="457"/>
      <c r="E19" s="458">
        <v>65</v>
      </c>
      <c r="F19" s="459">
        <f t="shared" si="0"/>
        <v>4108476.6153846155</v>
      </c>
      <c r="G19" s="460">
        <f t="shared" si="1"/>
        <v>41084.766153846154</v>
      </c>
      <c r="H19" s="460">
        <f t="shared" si="2"/>
        <v>99.882537773643662</v>
      </c>
      <c r="I19" s="461">
        <v>1506</v>
      </c>
      <c r="J19" s="462">
        <f t="shared" si="3"/>
        <v>27.28072121769333</v>
      </c>
      <c r="K19" s="463">
        <f t="shared" si="4"/>
        <v>91.97569516216339</v>
      </c>
      <c r="L19" s="464"/>
    </row>
    <row r="20" spans="1:12" s="161" customFormat="1" ht="12.95" customHeight="1" thickBot="1">
      <c r="A20" s="454">
        <v>52</v>
      </c>
      <c r="B20" s="455" t="s">
        <v>314</v>
      </c>
      <c r="C20" s="456">
        <v>1323096.8</v>
      </c>
      <c r="D20" s="457"/>
      <c r="E20" s="458">
        <v>61</v>
      </c>
      <c r="F20" s="459">
        <f t="shared" si="0"/>
        <v>2169011.1475409837</v>
      </c>
      <c r="G20" s="460">
        <f t="shared" si="1"/>
        <v>21690.111475409838</v>
      </c>
      <c r="H20" s="460">
        <f t="shared" si="2"/>
        <v>93.735920064496355</v>
      </c>
      <c r="I20" s="461">
        <v>541</v>
      </c>
      <c r="J20" s="462">
        <f t="shared" si="3"/>
        <v>40.092627496136487</v>
      </c>
      <c r="K20" s="463">
        <f t="shared" si="4"/>
        <v>135.17044712304761</v>
      </c>
      <c r="L20" s="464"/>
    </row>
    <row r="21" spans="1:12" s="162" customFormat="1" ht="15" customHeight="1" thickTop="1" thickBot="1">
      <c r="A21" s="1132" t="s">
        <v>327</v>
      </c>
      <c r="B21" s="1133"/>
      <c r="C21" s="465">
        <f>SUM(C5:C20)</f>
        <v>30441481.800000001</v>
      </c>
      <c r="D21" s="466"/>
      <c r="E21" s="467">
        <f>C21/F21*100</f>
        <v>65.076440235534108</v>
      </c>
      <c r="F21" s="468">
        <f>SUM(F5:F20)</f>
        <v>46778037.781141326</v>
      </c>
      <c r="G21" s="469">
        <f>SUM(G5:G20)</f>
        <v>467780.37781141314</v>
      </c>
      <c r="H21" s="470">
        <v>100</v>
      </c>
      <c r="I21" s="471">
        <f>SUM(I5:I20)</f>
        <v>15771</v>
      </c>
      <c r="J21" s="472">
        <f t="shared" si="3"/>
        <v>29.660793723379186</v>
      </c>
      <c r="K21" s="473">
        <v>100</v>
      </c>
      <c r="L21" s="474"/>
    </row>
    <row r="22" spans="1:12">
      <c r="A22" s="475"/>
      <c r="B22" s="476"/>
      <c r="C22" s="477"/>
      <c r="D22" s="477"/>
      <c r="E22" s="478"/>
      <c r="F22" s="476"/>
      <c r="G22" s="476"/>
      <c r="H22" s="476"/>
      <c r="I22" s="476"/>
      <c r="J22" s="476"/>
      <c r="K22" s="476"/>
      <c r="L22" s="476"/>
    </row>
    <row r="23" spans="1:12">
      <c r="A23" s="1117" t="s">
        <v>320</v>
      </c>
      <c r="B23" s="1118"/>
      <c r="C23" s="1115" t="s">
        <v>331</v>
      </c>
      <c r="D23" s="1115"/>
      <c r="E23" s="479"/>
      <c r="F23" s="476"/>
      <c r="G23" s="476"/>
      <c r="H23" s="476"/>
      <c r="I23" s="476"/>
      <c r="J23" s="476"/>
      <c r="K23" s="476"/>
      <c r="L23" s="476"/>
    </row>
    <row r="24" spans="1:12" ht="12" thickBot="1">
      <c r="A24" s="1119"/>
      <c r="B24" s="1119"/>
      <c r="C24" s="1116"/>
      <c r="D24" s="1116"/>
      <c r="E24" s="478"/>
      <c r="F24" s="476"/>
      <c r="G24" s="476"/>
      <c r="H24" s="476"/>
      <c r="I24" s="476"/>
      <c r="J24" s="476"/>
      <c r="K24" s="476"/>
      <c r="L24" s="476"/>
    </row>
    <row r="25" spans="1:12" ht="12.75" customHeight="1" thickTop="1">
      <c r="A25" s="1134" t="s">
        <v>328</v>
      </c>
      <c r="B25" s="1135"/>
      <c r="C25" s="1126" t="s">
        <v>319</v>
      </c>
      <c r="D25" s="1113"/>
      <c r="E25" s="1128" t="s">
        <v>320</v>
      </c>
      <c r="F25" s="1105" t="s">
        <v>330</v>
      </c>
      <c r="G25" s="1109" t="s">
        <v>322</v>
      </c>
      <c r="H25" s="1109" t="s">
        <v>323</v>
      </c>
      <c r="I25" s="1111" t="s">
        <v>343</v>
      </c>
      <c r="J25" s="1107" t="s">
        <v>324</v>
      </c>
      <c r="K25" s="1103" t="s">
        <v>414</v>
      </c>
      <c r="L25" s="476"/>
    </row>
    <row r="26" spans="1:12" ht="12" customHeight="1" thickBot="1">
      <c r="A26" s="1122"/>
      <c r="B26" s="1123"/>
      <c r="C26" s="1127"/>
      <c r="D26" s="1114"/>
      <c r="E26" s="1129"/>
      <c r="F26" s="1106"/>
      <c r="G26" s="1110"/>
      <c r="H26" s="1110"/>
      <c r="I26" s="1112"/>
      <c r="J26" s="1108"/>
      <c r="K26" s="1104"/>
      <c r="L26" s="476"/>
    </row>
    <row r="27" spans="1:12" s="161" customFormat="1" ht="12.95" customHeight="1" thickTop="1">
      <c r="A27" s="454">
        <v>37</v>
      </c>
      <c r="B27" s="455" t="s">
        <v>284</v>
      </c>
      <c r="C27" s="456">
        <v>4138651.4</v>
      </c>
      <c r="D27" s="457"/>
      <c r="E27" s="458">
        <v>69</v>
      </c>
      <c r="F27" s="459">
        <f t="shared" ref="F27:F42" si="5">C27/E27*100</f>
        <v>5998045.5072463769</v>
      </c>
      <c r="G27" s="460">
        <f t="shared" ref="G27:G42" si="6">C27/E27</f>
        <v>59980.455072463767</v>
      </c>
      <c r="H27" s="460">
        <f>E27/($E$43)*100</f>
        <v>105.22667412826453</v>
      </c>
      <c r="I27" s="461">
        <v>2133</v>
      </c>
      <c r="J27" s="462">
        <f t="shared" ref="J27:J43" si="7">G27/I27</f>
        <v>28.120232101483246</v>
      </c>
      <c r="K27" s="463">
        <f>J27/($J$43)*100</f>
        <v>96.893478608189653</v>
      </c>
      <c r="L27" s="464"/>
    </row>
    <row r="28" spans="1:12" s="161" customFormat="1" ht="12.95" customHeight="1">
      <c r="A28" s="454">
        <v>38</v>
      </c>
      <c r="B28" s="455" t="s">
        <v>300</v>
      </c>
      <c r="C28" s="456">
        <v>3760137.9</v>
      </c>
      <c r="D28" s="457"/>
      <c r="E28" s="458">
        <v>74</v>
      </c>
      <c r="F28" s="459">
        <f t="shared" si="5"/>
        <v>5081267.4324324327</v>
      </c>
      <c r="G28" s="460">
        <f t="shared" si="6"/>
        <v>50812.674324324325</v>
      </c>
      <c r="H28" s="460">
        <f t="shared" ref="H28:H42" si="8">E28/($E$43)*100</f>
        <v>112.85179544190689</v>
      </c>
      <c r="I28" s="461">
        <v>1725</v>
      </c>
      <c r="J28" s="462">
        <f t="shared" si="7"/>
        <v>29.456622796709755</v>
      </c>
      <c r="K28" s="463">
        <f t="shared" ref="K28:K42" si="9">J28/($J$43)*100</f>
        <v>101.49826077260443</v>
      </c>
      <c r="L28" s="464"/>
    </row>
    <row r="29" spans="1:12" s="161" customFormat="1" ht="12.95" customHeight="1">
      <c r="A29" s="454">
        <v>39</v>
      </c>
      <c r="B29" s="455" t="s">
        <v>301</v>
      </c>
      <c r="C29" s="456">
        <v>2596270.35</v>
      </c>
      <c r="D29" s="457"/>
      <c r="E29" s="458">
        <v>63</v>
      </c>
      <c r="F29" s="459">
        <f t="shared" si="5"/>
        <v>4121064.0476190476</v>
      </c>
      <c r="G29" s="460">
        <f t="shared" si="6"/>
        <v>41210.640476190478</v>
      </c>
      <c r="H29" s="460">
        <f t="shared" si="8"/>
        <v>96.076528551893702</v>
      </c>
      <c r="I29" s="461">
        <v>1633</v>
      </c>
      <c r="J29" s="462">
        <f t="shared" si="7"/>
        <v>25.236154608812296</v>
      </c>
      <c r="K29" s="463">
        <f t="shared" si="9"/>
        <v>86.955854344208774</v>
      </c>
      <c r="L29" s="464"/>
    </row>
    <row r="30" spans="1:12" s="161" customFormat="1" ht="12.95" customHeight="1">
      <c r="A30" s="454">
        <v>40</v>
      </c>
      <c r="B30" s="455" t="s">
        <v>302</v>
      </c>
      <c r="C30" s="456">
        <v>811981.25</v>
      </c>
      <c r="D30" s="457"/>
      <c r="E30" s="458">
        <v>70</v>
      </c>
      <c r="F30" s="459">
        <f t="shared" si="5"/>
        <v>1159973.2142857143</v>
      </c>
      <c r="G30" s="460">
        <f t="shared" si="6"/>
        <v>11599.732142857143</v>
      </c>
      <c r="H30" s="460">
        <f t="shared" si="8"/>
        <v>106.75169839099301</v>
      </c>
      <c r="I30" s="461">
        <v>463</v>
      </c>
      <c r="J30" s="462">
        <f t="shared" si="7"/>
        <v>25.053417155199014</v>
      </c>
      <c r="K30" s="463">
        <f t="shared" si="9"/>
        <v>86.326198533094058</v>
      </c>
      <c r="L30" s="464"/>
    </row>
    <row r="31" spans="1:12" s="161" customFormat="1" ht="12.95" customHeight="1">
      <c r="A31" s="454">
        <v>41</v>
      </c>
      <c r="B31" s="455" t="s">
        <v>303</v>
      </c>
      <c r="C31" s="456">
        <v>553741.05000000005</v>
      </c>
      <c r="D31" s="457"/>
      <c r="E31" s="458">
        <v>78</v>
      </c>
      <c r="F31" s="459">
        <f t="shared" si="5"/>
        <v>709924.42307692312</v>
      </c>
      <c r="G31" s="460">
        <f t="shared" si="6"/>
        <v>7099.2442307692318</v>
      </c>
      <c r="H31" s="460">
        <f t="shared" si="8"/>
        <v>118.95189249282076</v>
      </c>
      <c r="I31" s="461">
        <v>217</v>
      </c>
      <c r="J31" s="462">
        <f t="shared" si="7"/>
        <v>32.715411201701528</v>
      </c>
      <c r="K31" s="463">
        <f t="shared" si="9"/>
        <v>112.72702102849973</v>
      </c>
      <c r="L31" s="464"/>
    </row>
    <row r="32" spans="1:12" s="161" customFormat="1" ht="12.95" customHeight="1">
      <c r="A32" s="454">
        <v>42</v>
      </c>
      <c r="B32" s="455" t="s">
        <v>304</v>
      </c>
      <c r="C32" s="456">
        <v>2141163.2000000002</v>
      </c>
      <c r="D32" s="457"/>
      <c r="E32" s="458">
        <v>66</v>
      </c>
      <c r="F32" s="459">
        <f t="shared" si="5"/>
        <v>3244186.666666667</v>
      </c>
      <c r="G32" s="460">
        <f t="shared" si="6"/>
        <v>32441.866666666669</v>
      </c>
      <c r="H32" s="460">
        <f t="shared" si="8"/>
        <v>100.65160134007911</v>
      </c>
      <c r="I32" s="461">
        <v>1124</v>
      </c>
      <c r="J32" s="462">
        <f t="shared" si="7"/>
        <v>28.862870699881377</v>
      </c>
      <c r="K32" s="463">
        <f t="shared" si="9"/>
        <v>99.452377727080986</v>
      </c>
      <c r="L32" s="464"/>
    </row>
    <row r="33" spans="1:12" s="161" customFormat="1" ht="12.95" customHeight="1">
      <c r="A33" s="454">
        <v>43</v>
      </c>
      <c r="B33" s="455" t="s">
        <v>305</v>
      </c>
      <c r="C33" s="456">
        <v>1800521.9</v>
      </c>
      <c r="D33" s="457"/>
      <c r="E33" s="458">
        <v>63</v>
      </c>
      <c r="F33" s="459">
        <f t="shared" si="5"/>
        <v>2857971.2698412696</v>
      </c>
      <c r="G33" s="460">
        <f t="shared" si="6"/>
        <v>28579.712698412695</v>
      </c>
      <c r="H33" s="460">
        <f t="shared" si="8"/>
        <v>96.076528551893702</v>
      </c>
      <c r="I33" s="461">
        <v>801</v>
      </c>
      <c r="J33" s="462">
        <f t="shared" si="7"/>
        <v>35.680040821988385</v>
      </c>
      <c r="K33" s="463">
        <f t="shared" si="9"/>
        <v>122.94220259804725</v>
      </c>
      <c r="L33" s="464"/>
    </row>
    <row r="34" spans="1:12" s="161" customFormat="1" ht="12.95" customHeight="1">
      <c r="A34" s="454">
        <v>44</v>
      </c>
      <c r="B34" s="455" t="s">
        <v>306</v>
      </c>
      <c r="C34" s="456">
        <v>2243365.25</v>
      </c>
      <c r="D34" s="457"/>
      <c r="E34" s="458">
        <v>66</v>
      </c>
      <c r="F34" s="459">
        <f t="shared" si="5"/>
        <v>3399038.2575757578</v>
      </c>
      <c r="G34" s="460">
        <f t="shared" si="6"/>
        <v>33990.382575757576</v>
      </c>
      <c r="H34" s="460">
        <f t="shared" si="8"/>
        <v>100.65160134007911</v>
      </c>
      <c r="I34" s="461">
        <v>1095</v>
      </c>
      <c r="J34" s="462">
        <f t="shared" si="7"/>
        <v>31.041445274664454</v>
      </c>
      <c r="K34" s="463">
        <f t="shared" si="9"/>
        <v>106.95906075147023</v>
      </c>
      <c r="L34" s="464"/>
    </row>
    <row r="35" spans="1:12" s="161" customFormat="1" ht="12.95" customHeight="1">
      <c r="A35" s="454">
        <v>45</v>
      </c>
      <c r="B35" s="455" t="s">
        <v>307</v>
      </c>
      <c r="C35" s="456">
        <v>224337.65</v>
      </c>
      <c r="D35" s="457"/>
      <c r="E35" s="458">
        <v>63</v>
      </c>
      <c r="F35" s="459">
        <f t="shared" si="5"/>
        <v>356091.50793650793</v>
      </c>
      <c r="G35" s="460">
        <f t="shared" si="6"/>
        <v>3560.9150793650792</v>
      </c>
      <c r="H35" s="460">
        <f t="shared" si="8"/>
        <v>96.076528551893702</v>
      </c>
      <c r="I35" s="461">
        <v>104</v>
      </c>
      <c r="J35" s="462">
        <f t="shared" si="7"/>
        <v>34.239568070818066</v>
      </c>
      <c r="K35" s="463">
        <f t="shared" si="9"/>
        <v>117.97878639303522</v>
      </c>
      <c r="L35" s="464"/>
    </row>
    <row r="36" spans="1:12" s="161" customFormat="1" ht="12.95" customHeight="1">
      <c r="A36" s="454">
        <v>46</v>
      </c>
      <c r="B36" s="455" t="s">
        <v>308</v>
      </c>
      <c r="C36" s="456">
        <v>2624706.5499999998</v>
      </c>
      <c r="D36" s="457"/>
      <c r="E36" s="458">
        <v>57</v>
      </c>
      <c r="F36" s="459">
        <f t="shared" si="5"/>
        <v>4604748.333333333</v>
      </c>
      <c r="G36" s="460">
        <f t="shared" si="6"/>
        <v>46047.48333333333</v>
      </c>
      <c r="H36" s="460">
        <f t="shared" si="8"/>
        <v>86.92638297552287</v>
      </c>
      <c r="I36" s="461">
        <v>1605</v>
      </c>
      <c r="J36" s="462">
        <f t="shared" si="7"/>
        <v>28.690020768431982</v>
      </c>
      <c r="K36" s="463">
        <f t="shared" si="9"/>
        <v>98.856791208631321</v>
      </c>
      <c r="L36" s="464"/>
    </row>
    <row r="37" spans="1:12" s="161" customFormat="1" ht="12.95" customHeight="1">
      <c r="A37" s="454">
        <v>47</v>
      </c>
      <c r="B37" s="455" t="s">
        <v>309</v>
      </c>
      <c r="C37" s="456">
        <v>1764307.8</v>
      </c>
      <c r="D37" s="457"/>
      <c r="E37" s="458">
        <v>67</v>
      </c>
      <c r="F37" s="459">
        <f t="shared" si="5"/>
        <v>2633295.2238805969</v>
      </c>
      <c r="G37" s="460">
        <f t="shared" si="6"/>
        <v>26332.95223880597</v>
      </c>
      <c r="H37" s="460">
        <f t="shared" si="8"/>
        <v>102.17662560280758</v>
      </c>
      <c r="I37" s="461">
        <v>819</v>
      </c>
      <c r="J37" s="462">
        <f t="shared" si="7"/>
        <v>32.152566836148928</v>
      </c>
      <c r="K37" s="463">
        <f t="shared" si="9"/>
        <v>110.78763630732831</v>
      </c>
      <c r="L37" s="464"/>
    </row>
    <row r="38" spans="1:12" s="161" customFormat="1" ht="12.95" customHeight="1">
      <c r="A38" s="454">
        <v>48</v>
      </c>
      <c r="B38" s="455" t="s">
        <v>310</v>
      </c>
      <c r="C38" s="456">
        <v>1325254.1499999999</v>
      </c>
      <c r="D38" s="457"/>
      <c r="E38" s="458">
        <v>60</v>
      </c>
      <c r="F38" s="459">
        <f t="shared" si="5"/>
        <v>2208756.9166666665</v>
      </c>
      <c r="G38" s="460">
        <f t="shared" si="6"/>
        <v>22087.569166666664</v>
      </c>
      <c r="H38" s="460">
        <f t="shared" si="8"/>
        <v>91.501455763708279</v>
      </c>
      <c r="I38" s="461">
        <v>775</v>
      </c>
      <c r="J38" s="462">
        <f t="shared" si="7"/>
        <v>28.500089247311823</v>
      </c>
      <c r="K38" s="463">
        <f t="shared" si="9"/>
        <v>98.202346902757114</v>
      </c>
      <c r="L38" s="464"/>
    </row>
    <row r="39" spans="1:12" s="161" customFormat="1" ht="12.95" customHeight="1">
      <c r="A39" s="454">
        <v>49</v>
      </c>
      <c r="B39" s="455" t="s">
        <v>311</v>
      </c>
      <c r="C39" s="456">
        <v>680017.65</v>
      </c>
      <c r="D39" s="457"/>
      <c r="E39" s="458">
        <v>62</v>
      </c>
      <c r="F39" s="459">
        <f t="shared" si="5"/>
        <v>1096802.6612903227</v>
      </c>
      <c r="G39" s="460">
        <f t="shared" si="6"/>
        <v>10968.026612903226</v>
      </c>
      <c r="H39" s="460">
        <f t="shared" si="8"/>
        <v>94.551504289165237</v>
      </c>
      <c r="I39" s="461">
        <v>425</v>
      </c>
      <c r="J39" s="462">
        <f t="shared" si="7"/>
        <v>25.807121442125236</v>
      </c>
      <c r="K39" s="463">
        <f t="shared" si="9"/>
        <v>88.923226535517074</v>
      </c>
      <c r="L39" s="464"/>
    </row>
    <row r="40" spans="1:12" s="161" customFormat="1" ht="12.95" customHeight="1">
      <c r="A40" s="454">
        <v>50</v>
      </c>
      <c r="B40" s="455" t="s">
        <v>312</v>
      </c>
      <c r="C40" s="456">
        <v>1196122.3</v>
      </c>
      <c r="D40" s="457"/>
      <c r="E40" s="458">
        <v>67</v>
      </c>
      <c r="F40" s="459">
        <f t="shared" si="5"/>
        <v>1785257.1641791044</v>
      </c>
      <c r="G40" s="460">
        <f t="shared" si="6"/>
        <v>17852.571641791044</v>
      </c>
      <c r="H40" s="460">
        <f t="shared" si="8"/>
        <v>102.17662560280758</v>
      </c>
      <c r="I40" s="461">
        <v>635</v>
      </c>
      <c r="J40" s="462">
        <f t="shared" si="7"/>
        <v>28.114286050064639</v>
      </c>
      <c r="K40" s="463">
        <f t="shared" si="9"/>
        <v>96.872990384484652</v>
      </c>
      <c r="L40" s="464"/>
    </row>
    <row r="41" spans="1:12" s="161" customFormat="1" ht="12.95" customHeight="1">
      <c r="A41" s="454">
        <v>51</v>
      </c>
      <c r="B41" s="455" t="s">
        <v>326</v>
      </c>
      <c r="C41" s="456">
        <v>2627139.15</v>
      </c>
      <c r="D41" s="457"/>
      <c r="E41" s="458">
        <v>65</v>
      </c>
      <c r="F41" s="459">
        <f t="shared" si="5"/>
        <v>4041752.5384615385</v>
      </c>
      <c r="G41" s="460">
        <f t="shared" si="6"/>
        <v>40417.525384615386</v>
      </c>
      <c r="H41" s="460">
        <f t="shared" si="8"/>
        <v>99.126577077350646</v>
      </c>
      <c r="I41" s="461">
        <v>1543</v>
      </c>
      <c r="J41" s="462">
        <f t="shared" si="7"/>
        <v>26.19411884939429</v>
      </c>
      <c r="K41" s="463">
        <f t="shared" si="9"/>
        <v>90.256697926056233</v>
      </c>
      <c r="L41" s="464"/>
    </row>
    <row r="42" spans="1:12" s="161" customFormat="1" ht="12.95" customHeight="1" thickBot="1">
      <c r="A42" s="454">
        <v>52</v>
      </c>
      <c r="B42" s="455" t="s">
        <v>314</v>
      </c>
      <c r="C42" s="456">
        <v>1279612.3999999999</v>
      </c>
      <c r="D42" s="457"/>
      <c r="E42" s="458">
        <v>61</v>
      </c>
      <c r="F42" s="459">
        <f t="shared" si="5"/>
        <v>2097725.2459016391</v>
      </c>
      <c r="G42" s="460">
        <f t="shared" si="6"/>
        <v>20977.252459016392</v>
      </c>
      <c r="H42" s="460">
        <f t="shared" si="8"/>
        <v>93.026480026436758</v>
      </c>
      <c r="I42" s="461">
        <v>545</v>
      </c>
      <c r="J42" s="462">
        <f t="shared" si="7"/>
        <v>38.490371484433744</v>
      </c>
      <c r="K42" s="463">
        <f t="shared" si="9"/>
        <v>132.62571847163159</v>
      </c>
      <c r="L42" s="464"/>
    </row>
    <row r="43" spans="1:12" ht="14.25" thickTop="1" thickBot="1">
      <c r="A43" s="1132" t="s">
        <v>327</v>
      </c>
      <c r="B43" s="1133"/>
      <c r="C43" s="465">
        <f>SUM(C27:C42)</f>
        <v>29767329.949999999</v>
      </c>
      <c r="D43" s="466"/>
      <c r="E43" s="467">
        <f>C43/F43*100</f>
        <v>65.572727230638733</v>
      </c>
      <c r="F43" s="468">
        <f>SUM(F27:F42)</f>
        <v>45395900.410393894</v>
      </c>
      <c r="G43" s="469">
        <f>SUM(G27:G42)</f>
        <v>453959.00410393899</v>
      </c>
      <c r="H43" s="470">
        <v>100</v>
      </c>
      <c r="I43" s="480">
        <f>SUM(I27:I42)</f>
        <v>15642</v>
      </c>
      <c r="J43" s="472">
        <f t="shared" si="7"/>
        <v>29.021800543660593</v>
      </c>
      <c r="K43" s="473">
        <v>100</v>
      </c>
      <c r="L43" s="476"/>
    </row>
    <row r="44" spans="1:12">
      <c r="A44" s="475"/>
      <c r="B44" s="476"/>
      <c r="C44" s="477"/>
      <c r="D44" s="477"/>
      <c r="E44" s="478"/>
      <c r="F44" s="476"/>
      <c r="G44" s="476"/>
      <c r="H44" s="476"/>
      <c r="I44" s="476"/>
      <c r="J44" s="476"/>
      <c r="K44" s="476"/>
      <c r="L44" s="476"/>
    </row>
    <row r="45" spans="1:12">
      <c r="A45" s="1117" t="s">
        <v>329</v>
      </c>
      <c r="B45" s="1118"/>
      <c r="C45" s="1115" t="s">
        <v>335</v>
      </c>
      <c r="D45" s="1115"/>
      <c r="E45" s="478"/>
      <c r="F45" s="476"/>
      <c r="G45" s="476"/>
      <c r="H45" s="476"/>
      <c r="I45" s="476"/>
      <c r="J45" s="476"/>
      <c r="K45" s="476"/>
      <c r="L45" s="476"/>
    </row>
    <row r="46" spans="1:12" ht="12" thickBot="1">
      <c r="A46" s="1119"/>
      <c r="B46" s="1119"/>
      <c r="C46" s="1116"/>
      <c r="D46" s="1116"/>
      <c r="E46" s="478"/>
      <c r="F46" s="476"/>
      <c r="G46" s="476"/>
      <c r="H46" s="476"/>
      <c r="I46" s="476"/>
      <c r="J46" s="476"/>
      <c r="K46" s="476"/>
      <c r="L46" s="476"/>
    </row>
    <row r="47" spans="1:12" ht="12.75" customHeight="1" thickTop="1">
      <c r="A47" s="1120" t="s">
        <v>332</v>
      </c>
      <c r="B47" s="1121"/>
      <c r="C47" s="1126" t="s">
        <v>319</v>
      </c>
      <c r="D47" s="1113"/>
      <c r="E47" s="1124" t="s">
        <v>329</v>
      </c>
      <c r="F47" s="1113" t="s">
        <v>334</v>
      </c>
      <c r="G47" s="1109" t="s">
        <v>322</v>
      </c>
      <c r="H47" s="1109" t="s">
        <v>323</v>
      </c>
      <c r="I47" s="1111" t="s">
        <v>344</v>
      </c>
      <c r="J47" s="1107" t="s">
        <v>324</v>
      </c>
      <c r="K47" s="1103" t="s">
        <v>325</v>
      </c>
      <c r="L47" s="476"/>
    </row>
    <row r="48" spans="1:12" ht="12" customHeight="1" thickBot="1">
      <c r="A48" s="1122"/>
      <c r="B48" s="1123"/>
      <c r="C48" s="1127"/>
      <c r="D48" s="1114"/>
      <c r="E48" s="1125"/>
      <c r="F48" s="1114"/>
      <c r="G48" s="1110"/>
      <c r="H48" s="1110"/>
      <c r="I48" s="1112"/>
      <c r="J48" s="1108"/>
      <c r="K48" s="1104"/>
      <c r="L48" s="476"/>
    </row>
    <row r="49" spans="1:12" s="161" customFormat="1" ht="12.95" customHeight="1" thickTop="1">
      <c r="A49" s="454">
        <v>37</v>
      </c>
      <c r="B49" s="455" t="s">
        <v>284</v>
      </c>
      <c r="C49" s="456">
        <v>4053098.45</v>
      </c>
      <c r="D49" s="457"/>
      <c r="E49" s="458">
        <v>69</v>
      </c>
      <c r="F49" s="459">
        <f t="shared" ref="F49:F64" si="10">C49/E49*100</f>
        <v>5874055.7246376807</v>
      </c>
      <c r="G49" s="460">
        <f t="shared" ref="G49:G64" si="11">C49/E49</f>
        <v>58740.557246376811</v>
      </c>
      <c r="H49" s="460">
        <f>E49/($E$65)*100</f>
        <v>105.67665216533855</v>
      </c>
      <c r="I49" s="461">
        <v>2076</v>
      </c>
      <c r="J49" s="462">
        <f t="shared" ref="J49:J65" si="12">G49/I49</f>
        <v>28.29506611097149</v>
      </c>
      <c r="K49" s="463">
        <f>J49/($J$65)*100</f>
        <v>96.231799242370684</v>
      </c>
      <c r="L49" s="464"/>
    </row>
    <row r="50" spans="1:12" s="161" customFormat="1" ht="12.95" customHeight="1">
      <c r="A50" s="454">
        <v>38</v>
      </c>
      <c r="B50" s="455" t="s">
        <v>300</v>
      </c>
      <c r="C50" s="456">
        <v>3598668.5</v>
      </c>
      <c r="D50" s="457"/>
      <c r="E50" s="458">
        <v>74</v>
      </c>
      <c r="F50" s="459">
        <f t="shared" si="10"/>
        <v>4863065.5405405406</v>
      </c>
      <c r="G50" s="460">
        <f t="shared" si="11"/>
        <v>48630.655405405407</v>
      </c>
      <c r="H50" s="460">
        <f t="shared" ref="H50:H64" si="13">E50/($E$65)*100</f>
        <v>113.33438058311668</v>
      </c>
      <c r="I50" s="461">
        <v>1689</v>
      </c>
      <c r="J50" s="462">
        <f t="shared" si="12"/>
        <v>28.792572768150034</v>
      </c>
      <c r="K50" s="463">
        <f t="shared" ref="K50:K64" si="14">J50/($J$65)*100</f>
        <v>97.923824296052558</v>
      </c>
      <c r="L50" s="464"/>
    </row>
    <row r="51" spans="1:12" s="161" customFormat="1" ht="12.95" customHeight="1">
      <c r="A51" s="454">
        <v>39</v>
      </c>
      <c r="B51" s="455" t="s">
        <v>301</v>
      </c>
      <c r="C51" s="456">
        <v>2627132.75</v>
      </c>
      <c r="D51" s="457"/>
      <c r="E51" s="458">
        <v>63</v>
      </c>
      <c r="F51" s="459">
        <f t="shared" si="10"/>
        <v>4170051.9841269846</v>
      </c>
      <c r="G51" s="460">
        <f t="shared" si="11"/>
        <v>41700.519841269845</v>
      </c>
      <c r="H51" s="460">
        <f t="shared" si="13"/>
        <v>96.487378064004744</v>
      </c>
      <c r="I51" s="461">
        <v>1630</v>
      </c>
      <c r="J51" s="462">
        <f t="shared" si="12"/>
        <v>25.583141006914015</v>
      </c>
      <c r="K51" s="463">
        <f t="shared" si="14"/>
        <v>87.008515184631349</v>
      </c>
      <c r="L51" s="464"/>
    </row>
    <row r="52" spans="1:12" s="161" customFormat="1" ht="12.95" customHeight="1">
      <c r="A52" s="454">
        <v>40</v>
      </c>
      <c r="B52" s="455" t="s">
        <v>302</v>
      </c>
      <c r="C52" s="456">
        <v>815436.65</v>
      </c>
      <c r="D52" s="457"/>
      <c r="E52" s="458">
        <v>70</v>
      </c>
      <c r="F52" s="459">
        <f t="shared" si="10"/>
        <v>1164909.5</v>
      </c>
      <c r="G52" s="460">
        <f t="shared" si="11"/>
        <v>11649.095000000001</v>
      </c>
      <c r="H52" s="460">
        <f t="shared" si="13"/>
        <v>107.20819784889417</v>
      </c>
      <c r="I52" s="461">
        <v>422</v>
      </c>
      <c r="J52" s="462">
        <f t="shared" si="12"/>
        <v>27.604490521327016</v>
      </c>
      <c r="K52" s="463">
        <f t="shared" si="14"/>
        <v>93.883144842917616</v>
      </c>
      <c r="L52" s="464"/>
    </row>
    <row r="53" spans="1:12" s="161" customFormat="1" ht="12.95" customHeight="1">
      <c r="A53" s="454">
        <v>41</v>
      </c>
      <c r="B53" s="455" t="s">
        <v>303</v>
      </c>
      <c r="C53" s="456">
        <v>467430.05</v>
      </c>
      <c r="D53" s="457"/>
      <c r="E53" s="458">
        <v>78</v>
      </c>
      <c r="F53" s="459">
        <f t="shared" si="10"/>
        <v>599269.29487179487</v>
      </c>
      <c r="G53" s="460">
        <f t="shared" si="11"/>
        <v>5992.6929487179486</v>
      </c>
      <c r="H53" s="460">
        <f t="shared" si="13"/>
        <v>119.46056331733921</v>
      </c>
      <c r="I53" s="461">
        <v>210</v>
      </c>
      <c r="J53" s="462">
        <f t="shared" si="12"/>
        <v>28.53663308913309</v>
      </c>
      <c r="K53" s="463">
        <f t="shared" si="14"/>
        <v>97.053370920445673</v>
      </c>
      <c r="L53" s="464"/>
    </row>
    <row r="54" spans="1:12" s="161" customFormat="1" ht="12.95" customHeight="1">
      <c r="A54" s="454">
        <v>42</v>
      </c>
      <c r="B54" s="455" t="s">
        <v>304</v>
      </c>
      <c r="C54" s="456">
        <v>2051300.8</v>
      </c>
      <c r="D54" s="457"/>
      <c r="E54" s="458">
        <v>63</v>
      </c>
      <c r="F54" s="459">
        <f t="shared" si="10"/>
        <v>3256033.0158730163</v>
      </c>
      <c r="G54" s="460">
        <f t="shared" si="11"/>
        <v>32560.330158730161</v>
      </c>
      <c r="H54" s="460">
        <f t="shared" si="13"/>
        <v>96.487378064004744</v>
      </c>
      <c r="I54" s="461">
        <v>1035</v>
      </c>
      <c r="J54" s="462">
        <f t="shared" si="12"/>
        <v>31.459256192009818</v>
      </c>
      <c r="K54" s="463">
        <f t="shared" si="14"/>
        <v>106.99324095270167</v>
      </c>
      <c r="L54" s="464"/>
    </row>
    <row r="55" spans="1:12" s="161" customFormat="1" ht="12.95" customHeight="1">
      <c r="A55" s="454">
        <v>43</v>
      </c>
      <c r="B55" s="455" t="s">
        <v>305</v>
      </c>
      <c r="C55" s="456">
        <v>1771540.1</v>
      </c>
      <c r="D55" s="457"/>
      <c r="E55" s="458">
        <v>63</v>
      </c>
      <c r="F55" s="459">
        <f t="shared" si="10"/>
        <v>2811968.4126984128</v>
      </c>
      <c r="G55" s="460">
        <f t="shared" si="11"/>
        <v>28119.684126984128</v>
      </c>
      <c r="H55" s="460">
        <f t="shared" si="13"/>
        <v>96.487378064004744</v>
      </c>
      <c r="I55" s="461">
        <v>812</v>
      </c>
      <c r="J55" s="462">
        <f t="shared" si="12"/>
        <v>34.630152865744002</v>
      </c>
      <c r="K55" s="463">
        <f t="shared" si="14"/>
        <v>117.77749185101534</v>
      </c>
      <c r="L55" s="464"/>
    </row>
    <row r="56" spans="1:12" s="161" customFormat="1" ht="12.95" customHeight="1">
      <c r="A56" s="454">
        <v>44</v>
      </c>
      <c r="B56" s="455" t="s">
        <v>306</v>
      </c>
      <c r="C56" s="456">
        <v>2089120.65</v>
      </c>
      <c r="D56" s="457"/>
      <c r="E56" s="458">
        <v>66</v>
      </c>
      <c r="F56" s="459">
        <f t="shared" si="10"/>
        <v>3165334.3181818184</v>
      </c>
      <c r="G56" s="460">
        <f t="shared" si="11"/>
        <v>31653.343181818182</v>
      </c>
      <c r="H56" s="460">
        <f t="shared" si="13"/>
        <v>101.08201511467165</v>
      </c>
      <c r="I56" s="461">
        <v>1019</v>
      </c>
      <c r="J56" s="462">
        <f t="shared" si="12"/>
        <v>31.063143456151305</v>
      </c>
      <c r="K56" s="463">
        <f t="shared" si="14"/>
        <v>105.64605762664108</v>
      </c>
      <c r="L56" s="464"/>
    </row>
    <row r="57" spans="1:12" s="161" customFormat="1" ht="12.95" customHeight="1">
      <c r="A57" s="454">
        <v>45</v>
      </c>
      <c r="B57" s="455" t="s">
        <v>307</v>
      </c>
      <c r="C57" s="456">
        <v>213835.9</v>
      </c>
      <c r="D57" s="457"/>
      <c r="E57" s="458">
        <v>60</v>
      </c>
      <c r="F57" s="459">
        <f t="shared" si="10"/>
        <v>356393.16666666663</v>
      </c>
      <c r="G57" s="460">
        <f t="shared" si="11"/>
        <v>3563.9316666666664</v>
      </c>
      <c r="H57" s="460">
        <f t="shared" si="13"/>
        <v>91.892741013337854</v>
      </c>
      <c r="I57" s="461">
        <v>89</v>
      </c>
      <c r="J57" s="462">
        <f t="shared" si="12"/>
        <v>40.044176029962543</v>
      </c>
      <c r="K57" s="463">
        <f t="shared" si="14"/>
        <v>136.19063809316543</v>
      </c>
      <c r="L57" s="464"/>
    </row>
    <row r="58" spans="1:12" s="161" customFormat="1" ht="12.95" customHeight="1">
      <c r="A58" s="454">
        <v>46</v>
      </c>
      <c r="B58" s="455" t="s">
        <v>308</v>
      </c>
      <c r="C58" s="456">
        <v>2671036.9500000002</v>
      </c>
      <c r="D58" s="457"/>
      <c r="E58" s="458">
        <v>57</v>
      </c>
      <c r="F58" s="459">
        <f t="shared" si="10"/>
        <v>4686029.7368421061</v>
      </c>
      <c r="G58" s="460">
        <f t="shared" si="11"/>
        <v>46860.297368421059</v>
      </c>
      <c r="H58" s="460">
        <f t="shared" si="13"/>
        <v>87.298103962670965</v>
      </c>
      <c r="I58" s="461">
        <v>1599</v>
      </c>
      <c r="J58" s="462">
        <f t="shared" si="12"/>
        <v>29.306002106579776</v>
      </c>
      <c r="K58" s="463">
        <f t="shared" si="14"/>
        <v>99.670002545897901</v>
      </c>
      <c r="L58" s="464"/>
    </row>
    <row r="59" spans="1:12" s="161" customFormat="1" ht="12.95" customHeight="1">
      <c r="A59" s="454">
        <v>47</v>
      </c>
      <c r="B59" s="455" t="s">
        <v>309</v>
      </c>
      <c r="C59" s="456">
        <v>1707002.35</v>
      </c>
      <c r="D59" s="457"/>
      <c r="E59" s="458">
        <v>67</v>
      </c>
      <c r="F59" s="459">
        <f t="shared" si="10"/>
        <v>2547764.7014925373</v>
      </c>
      <c r="G59" s="460">
        <f t="shared" si="11"/>
        <v>25477.647014925373</v>
      </c>
      <c r="H59" s="460">
        <f t="shared" si="13"/>
        <v>102.61356079822728</v>
      </c>
      <c r="I59" s="461">
        <v>830</v>
      </c>
      <c r="J59" s="462">
        <f t="shared" si="12"/>
        <v>30.695960258946233</v>
      </c>
      <c r="K59" s="463">
        <f t="shared" si="14"/>
        <v>104.39726394720491</v>
      </c>
      <c r="L59" s="464"/>
    </row>
    <row r="60" spans="1:12" s="161" customFormat="1" ht="12.95" customHeight="1">
      <c r="A60" s="454">
        <v>48</v>
      </c>
      <c r="B60" s="455" t="s">
        <v>310</v>
      </c>
      <c r="C60" s="456">
        <v>1322023.1000000001</v>
      </c>
      <c r="D60" s="457"/>
      <c r="E60" s="458">
        <v>60</v>
      </c>
      <c r="F60" s="459">
        <f t="shared" si="10"/>
        <v>2203371.8333333335</v>
      </c>
      <c r="G60" s="460">
        <f t="shared" si="11"/>
        <v>22033.718333333334</v>
      </c>
      <c r="H60" s="460">
        <f t="shared" si="13"/>
        <v>91.892741013337854</v>
      </c>
      <c r="I60" s="461">
        <v>736</v>
      </c>
      <c r="J60" s="462">
        <f t="shared" si="12"/>
        <v>29.937117300724641</v>
      </c>
      <c r="K60" s="463">
        <f t="shared" si="14"/>
        <v>101.81643155311653</v>
      </c>
      <c r="L60" s="464"/>
    </row>
    <row r="61" spans="1:12" s="161" customFormat="1" ht="12.95" customHeight="1">
      <c r="A61" s="454">
        <v>49</v>
      </c>
      <c r="B61" s="455" t="s">
        <v>311</v>
      </c>
      <c r="C61" s="456">
        <v>724788.55</v>
      </c>
      <c r="D61" s="457"/>
      <c r="E61" s="458">
        <v>65</v>
      </c>
      <c r="F61" s="459">
        <f t="shared" si="10"/>
        <v>1115059.3076923077</v>
      </c>
      <c r="G61" s="460">
        <f t="shared" si="11"/>
        <v>11150.593076923078</v>
      </c>
      <c r="H61" s="460">
        <f t="shared" si="13"/>
        <v>99.550469431116014</v>
      </c>
      <c r="I61" s="461">
        <v>430</v>
      </c>
      <c r="J61" s="462">
        <f t="shared" si="12"/>
        <v>25.931611806797857</v>
      </c>
      <c r="K61" s="463">
        <f t="shared" si="14"/>
        <v>88.193667816002915</v>
      </c>
      <c r="L61" s="464"/>
    </row>
    <row r="62" spans="1:12" s="161" customFormat="1" ht="12.95" customHeight="1">
      <c r="A62" s="454">
        <v>50</v>
      </c>
      <c r="B62" s="455" t="s">
        <v>312</v>
      </c>
      <c r="C62" s="456">
        <v>1175316.1499999999</v>
      </c>
      <c r="D62" s="457"/>
      <c r="E62" s="458">
        <v>67</v>
      </c>
      <c r="F62" s="459">
        <f t="shared" si="10"/>
        <v>1754203.2089552239</v>
      </c>
      <c r="G62" s="460">
        <f t="shared" si="11"/>
        <v>17542.032089552238</v>
      </c>
      <c r="H62" s="460">
        <f t="shared" si="13"/>
        <v>102.61356079822728</v>
      </c>
      <c r="I62" s="461">
        <v>614</v>
      </c>
      <c r="J62" s="462">
        <f t="shared" si="12"/>
        <v>28.570084836404298</v>
      </c>
      <c r="K62" s="463">
        <f t="shared" si="14"/>
        <v>97.167140643233523</v>
      </c>
      <c r="L62" s="464"/>
    </row>
    <row r="63" spans="1:12" s="161" customFormat="1" ht="12.95" customHeight="1">
      <c r="A63" s="454">
        <v>51</v>
      </c>
      <c r="B63" s="455" t="s">
        <v>326</v>
      </c>
      <c r="C63" s="456">
        <v>2618212.5</v>
      </c>
      <c r="D63" s="457"/>
      <c r="E63" s="458">
        <v>65</v>
      </c>
      <c r="F63" s="459">
        <f t="shared" si="10"/>
        <v>4028019.2307692305</v>
      </c>
      <c r="G63" s="460">
        <f t="shared" si="11"/>
        <v>40280.192307692305</v>
      </c>
      <c r="H63" s="460">
        <f t="shared" si="13"/>
        <v>99.550469431116014</v>
      </c>
      <c r="I63" s="461">
        <v>1480</v>
      </c>
      <c r="J63" s="462">
        <f t="shared" si="12"/>
        <v>27.216346153846153</v>
      </c>
      <c r="K63" s="463">
        <f t="shared" si="14"/>
        <v>92.563062016392877</v>
      </c>
      <c r="L63" s="464"/>
    </row>
    <row r="64" spans="1:12" s="161" customFormat="1" ht="12.95" customHeight="1" thickBot="1">
      <c r="A64" s="454">
        <v>52</v>
      </c>
      <c r="B64" s="455" t="s">
        <v>314</v>
      </c>
      <c r="C64" s="456">
        <v>1333025.55</v>
      </c>
      <c r="D64" s="457"/>
      <c r="E64" s="458">
        <v>61</v>
      </c>
      <c r="F64" s="459">
        <f t="shared" si="10"/>
        <v>2185287.7868852457</v>
      </c>
      <c r="G64" s="460">
        <f t="shared" si="11"/>
        <v>21852.877868852458</v>
      </c>
      <c r="H64" s="460">
        <f t="shared" si="13"/>
        <v>93.424286696893489</v>
      </c>
      <c r="I64" s="461">
        <v>559</v>
      </c>
      <c r="J64" s="462">
        <f t="shared" si="12"/>
        <v>39.092804774333558</v>
      </c>
      <c r="K64" s="463">
        <f t="shared" si="14"/>
        <v>132.95501505847844</v>
      </c>
      <c r="L64" s="464"/>
    </row>
    <row r="65" spans="1:12" ht="14.25" thickTop="1" thickBot="1">
      <c r="A65" s="1132" t="s">
        <v>327</v>
      </c>
      <c r="B65" s="1133"/>
      <c r="C65" s="465">
        <f>SUM(C49:C64)</f>
        <v>29238969</v>
      </c>
      <c r="D65" s="466"/>
      <c r="E65" s="481">
        <f>C65/F65*100</f>
        <v>65.293514306305482</v>
      </c>
      <c r="F65" s="469">
        <f>SUM(F49:F64)</f>
        <v>44780816.763566896</v>
      </c>
      <c r="G65" s="469">
        <f>SUM(G49:G64)</f>
        <v>447808.167635669</v>
      </c>
      <c r="H65" s="470">
        <v>100</v>
      </c>
      <c r="I65" s="480">
        <f>SUM(I49:I64)</f>
        <v>15230</v>
      </c>
      <c r="J65" s="472">
        <f t="shared" si="12"/>
        <v>29.403031361501576</v>
      </c>
      <c r="K65" s="473">
        <v>100</v>
      </c>
      <c r="L65" s="476"/>
    </row>
    <row r="66" spans="1:12">
      <c r="A66" s="475"/>
      <c r="B66" s="476"/>
      <c r="C66" s="477"/>
      <c r="D66" s="477"/>
      <c r="E66" s="478"/>
      <c r="F66" s="476"/>
      <c r="G66" s="476"/>
      <c r="H66" s="476"/>
      <c r="I66" s="476"/>
      <c r="J66" s="476"/>
      <c r="K66" s="476"/>
      <c r="L66" s="476"/>
    </row>
    <row r="67" spans="1:12">
      <c r="A67" s="1117" t="s">
        <v>333</v>
      </c>
      <c r="B67" s="1118"/>
      <c r="C67" s="1115" t="s">
        <v>339</v>
      </c>
      <c r="D67" s="1115"/>
      <c r="E67" s="478"/>
      <c r="F67" s="476"/>
      <c r="G67" s="476"/>
      <c r="H67" s="476"/>
      <c r="I67" s="476"/>
      <c r="J67" s="476"/>
      <c r="K67" s="476"/>
      <c r="L67" s="476"/>
    </row>
    <row r="68" spans="1:12" ht="12" thickBot="1">
      <c r="A68" s="1119"/>
      <c r="B68" s="1119"/>
      <c r="C68" s="1116"/>
      <c r="D68" s="1116"/>
      <c r="E68" s="478"/>
      <c r="F68" s="476"/>
      <c r="G68" s="476"/>
      <c r="H68" s="476"/>
      <c r="I68" s="476"/>
      <c r="J68" s="476"/>
      <c r="K68" s="476"/>
      <c r="L68" s="476"/>
    </row>
    <row r="69" spans="1:12" ht="12" customHeight="1" thickTop="1">
      <c r="A69" s="1134" t="s">
        <v>336</v>
      </c>
      <c r="B69" s="1135"/>
      <c r="C69" s="1126" t="s">
        <v>319</v>
      </c>
      <c r="D69" s="1113"/>
      <c r="E69" s="1128" t="s">
        <v>333</v>
      </c>
      <c r="F69" s="1105" t="s">
        <v>338</v>
      </c>
      <c r="G69" s="451" t="s">
        <v>322</v>
      </c>
      <c r="H69" s="451" t="s">
        <v>323</v>
      </c>
      <c r="I69" s="1111" t="s">
        <v>345</v>
      </c>
      <c r="J69" s="1107" t="s">
        <v>324</v>
      </c>
      <c r="K69" s="1103" t="s">
        <v>325</v>
      </c>
      <c r="L69" s="476"/>
    </row>
    <row r="70" spans="1:12" ht="12" customHeight="1" thickBot="1">
      <c r="A70" s="1122"/>
      <c r="B70" s="1123"/>
      <c r="C70" s="1127"/>
      <c r="D70" s="1114"/>
      <c r="E70" s="1129"/>
      <c r="F70" s="1106"/>
      <c r="G70" s="452"/>
      <c r="H70" s="452"/>
      <c r="I70" s="1112"/>
      <c r="J70" s="1108"/>
      <c r="K70" s="1104"/>
      <c r="L70" s="476"/>
    </row>
    <row r="71" spans="1:12" s="161" customFormat="1" ht="12.95" customHeight="1" thickTop="1">
      <c r="A71" s="454">
        <v>37</v>
      </c>
      <c r="B71" s="455" t="s">
        <v>284</v>
      </c>
      <c r="C71" s="456">
        <v>3833585</v>
      </c>
      <c r="D71" s="457"/>
      <c r="E71" s="458">
        <v>69</v>
      </c>
      <c r="F71" s="459">
        <f t="shared" ref="F71:F86" si="15">C71/E71*100</f>
        <v>5555920.2898550732</v>
      </c>
      <c r="G71" s="460">
        <f t="shared" ref="G71:G87" si="16">C71/E71</f>
        <v>55559.202898550728</v>
      </c>
      <c r="H71" s="460">
        <f>E71/($E$87)*100</f>
        <v>106.97002185805474</v>
      </c>
      <c r="I71" s="461">
        <v>2076</v>
      </c>
      <c r="J71" s="462">
        <f t="shared" ref="J71:J87" si="17">G71/I71</f>
        <v>26.762621820111139</v>
      </c>
      <c r="K71" s="463">
        <f>J71/($J$87)*100</f>
        <v>95.369206939416642</v>
      </c>
      <c r="L71" s="464"/>
    </row>
    <row r="72" spans="1:12" s="161" customFormat="1" ht="12.95" customHeight="1">
      <c r="A72" s="454">
        <v>38</v>
      </c>
      <c r="B72" s="455" t="s">
        <v>300</v>
      </c>
      <c r="C72" s="456">
        <v>3447056.4</v>
      </c>
      <c r="D72" s="457"/>
      <c r="E72" s="458">
        <v>74</v>
      </c>
      <c r="F72" s="459">
        <f t="shared" si="15"/>
        <v>4658184.3243243247</v>
      </c>
      <c r="G72" s="460">
        <f t="shared" si="16"/>
        <v>46581.843243243246</v>
      </c>
      <c r="H72" s="460">
        <f t="shared" ref="H72:H86" si="18">E72/($E$87)*100</f>
        <v>114.72147271733407</v>
      </c>
      <c r="I72" s="461">
        <v>1689</v>
      </c>
      <c r="J72" s="462">
        <f t="shared" si="17"/>
        <v>27.579540108492154</v>
      </c>
      <c r="K72" s="463">
        <f t="shared" ref="K72:K86" si="19">J72/($J$87)*100</f>
        <v>98.280313699467229</v>
      </c>
      <c r="L72" s="464"/>
    </row>
    <row r="73" spans="1:12" s="161" customFormat="1" ht="12.95" customHeight="1">
      <c r="A73" s="454">
        <v>39</v>
      </c>
      <c r="B73" s="455" t="s">
        <v>301</v>
      </c>
      <c r="C73" s="456">
        <v>2595107.7999999998</v>
      </c>
      <c r="D73" s="457"/>
      <c r="E73" s="458">
        <v>63</v>
      </c>
      <c r="F73" s="459">
        <f t="shared" si="15"/>
        <v>4119218.7301587299</v>
      </c>
      <c r="G73" s="460">
        <f t="shared" si="16"/>
        <v>41192.187301587299</v>
      </c>
      <c r="H73" s="460">
        <f t="shared" si="18"/>
        <v>97.668280826919528</v>
      </c>
      <c r="I73" s="461">
        <v>1630</v>
      </c>
      <c r="J73" s="462">
        <f t="shared" si="17"/>
        <v>25.271280553121041</v>
      </c>
      <c r="K73" s="463">
        <f t="shared" si="19"/>
        <v>90.054778672078811</v>
      </c>
      <c r="L73" s="464"/>
    </row>
    <row r="74" spans="1:12" s="161" customFormat="1" ht="12.95" customHeight="1">
      <c r="A74" s="454">
        <v>40</v>
      </c>
      <c r="B74" s="455" t="s">
        <v>302</v>
      </c>
      <c r="C74" s="456">
        <v>769373.7</v>
      </c>
      <c r="D74" s="457"/>
      <c r="E74" s="458">
        <v>70</v>
      </c>
      <c r="F74" s="459">
        <f t="shared" si="15"/>
        <v>1099105.2857142857</v>
      </c>
      <c r="G74" s="460">
        <f t="shared" si="16"/>
        <v>10991.052857142857</v>
      </c>
      <c r="H74" s="460">
        <f t="shared" si="18"/>
        <v>108.5203120299106</v>
      </c>
      <c r="I74" s="461">
        <v>422</v>
      </c>
      <c r="J74" s="462">
        <f t="shared" si="17"/>
        <v>26.045148950575491</v>
      </c>
      <c r="K74" s="463">
        <f t="shared" si="19"/>
        <v>92.8124761740944</v>
      </c>
      <c r="L74" s="464"/>
    </row>
    <row r="75" spans="1:12" s="161" customFormat="1" ht="12.95" customHeight="1">
      <c r="A75" s="454">
        <v>41</v>
      </c>
      <c r="B75" s="455" t="s">
        <v>303</v>
      </c>
      <c r="C75" s="456">
        <v>405017.5</v>
      </c>
      <c r="D75" s="457"/>
      <c r="E75" s="458">
        <v>68</v>
      </c>
      <c r="F75" s="459">
        <f t="shared" si="15"/>
        <v>595613.9705882353</v>
      </c>
      <c r="G75" s="460">
        <f t="shared" si="16"/>
        <v>5956.1397058823532</v>
      </c>
      <c r="H75" s="460">
        <f t="shared" si="18"/>
        <v>105.41973168619887</v>
      </c>
      <c r="I75" s="461">
        <v>210</v>
      </c>
      <c r="J75" s="462">
        <f t="shared" si="17"/>
        <v>28.362570028011206</v>
      </c>
      <c r="K75" s="463">
        <f t="shared" si="19"/>
        <v>101.07065849215304</v>
      </c>
      <c r="L75" s="464"/>
    </row>
    <row r="76" spans="1:12" s="161" customFormat="1" ht="12.95" customHeight="1">
      <c r="A76" s="454">
        <v>42</v>
      </c>
      <c r="B76" s="455" t="s">
        <v>304</v>
      </c>
      <c r="C76" s="456">
        <v>1867286.05</v>
      </c>
      <c r="D76" s="457"/>
      <c r="E76" s="458">
        <v>63</v>
      </c>
      <c r="F76" s="459">
        <f t="shared" si="15"/>
        <v>2963946.111111111</v>
      </c>
      <c r="G76" s="460">
        <f t="shared" si="16"/>
        <v>29639.461111111112</v>
      </c>
      <c r="H76" s="460">
        <f t="shared" si="18"/>
        <v>97.668280826919528</v>
      </c>
      <c r="I76" s="461">
        <v>1035</v>
      </c>
      <c r="J76" s="462">
        <f t="shared" si="17"/>
        <v>28.63716049382716</v>
      </c>
      <c r="K76" s="463">
        <f t="shared" si="19"/>
        <v>102.04916781511908</v>
      </c>
      <c r="L76" s="464"/>
    </row>
    <row r="77" spans="1:12" s="161" customFormat="1" ht="12.95" customHeight="1">
      <c r="A77" s="454">
        <v>43</v>
      </c>
      <c r="B77" s="455" t="s">
        <v>305</v>
      </c>
      <c r="C77" s="456">
        <v>1676109.2</v>
      </c>
      <c r="D77" s="457"/>
      <c r="E77" s="458">
        <v>63</v>
      </c>
      <c r="F77" s="459">
        <f t="shared" si="15"/>
        <v>2660490.7936507934</v>
      </c>
      <c r="G77" s="460">
        <f t="shared" si="16"/>
        <v>26604.907936507934</v>
      </c>
      <c r="H77" s="460">
        <f t="shared" si="18"/>
        <v>97.668280826919528</v>
      </c>
      <c r="I77" s="461">
        <v>812</v>
      </c>
      <c r="J77" s="462">
        <f t="shared" si="17"/>
        <v>32.764664946438344</v>
      </c>
      <c r="K77" s="463">
        <f t="shared" si="19"/>
        <v>116.7576230976518</v>
      </c>
      <c r="L77" s="464"/>
    </row>
    <row r="78" spans="1:12" s="161" customFormat="1" ht="12.95" customHeight="1">
      <c r="A78" s="454">
        <v>44</v>
      </c>
      <c r="B78" s="455" t="s">
        <v>306</v>
      </c>
      <c r="C78" s="456">
        <v>1829868.4</v>
      </c>
      <c r="D78" s="457"/>
      <c r="E78" s="458">
        <v>63</v>
      </c>
      <c r="F78" s="459">
        <f t="shared" si="15"/>
        <v>2904553.0158730159</v>
      </c>
      <c r="G78" s="460">
        <f t="shared" si="16"/>
        <v>29045.530158730158</v>
      </c>
      <c r="H78" s="460">
        <f t="shared" si="18"/>
        <v>97.668280826919528</v>
      </c>
      <c r="I78" s="461">
        <v>1019</v>
      </c>
      <c r="J78" s="462">
        <f t="shared" si="17"/>
        <v>28.503955013474151</v>
      </c>
      <c r="K78" s="463">
        <f t="shared" si="19"/>
        <v>101.57448707917922</v>
      </c>
      <c r="L78" s="464"/>
    </row>
    <row r="79" spans="1:12" s="161" customFormat="1" ht="12.95" customHeight="1">
      <c r="A79" s="454">
        <v>45</v>
      </c>
      <c r="B79" s="455" t="s">
        <v>307</v>
      </c>
      <c r="C79" s="456">
        <v>194759.55</v>
      </c>
      <c r="D79" s="457"/>
      <c r="E79" s="458">
        <v>54</v>
      </c>
      <c r="F79" s="459">
        <f t="shared" si="15"/>
        <v>360665.83333333331</v>
      </c>
      <c r="G79" s="460">
        <f t="shared" si="16"/>
        <v>3606.6583333333333</v>
      </c>
      <c r="H79" s="460">
        <f t="shared" si="18"/>
        <v>83.715669280216744</v>
      </c>
      <c r="I79" s="461">
        <v>89</v>
      </c>
      <c r="J79" s="462">
        <f t="shared" si="17"/>
        <v>40.524250936329587</v>
      </c>
      <c r="K79" s="463">
        <f t="shared" si="19"/>
        <v>144.4090829212941</v>
      </c>
      <c r="L79" s="464"/>
    </row>
    <row r="80" spans="1:12" s="161" customFormat="1" ht="12.95" customHeight="1">
      <c r="A80" s="454">
        <v>46</v>
      </c>
      <c r="B80" s="455" t="s">
        <v>308</v>
      </c>
      <c r="C80" s="456">
        <v>2611688.9</v>
      </c>
      <c r="D80" s="457"/>
      <c r="E80" s="458">
        <v>57</v>
      </c>
      <c r="F80" s="459">
        <f t="shared" si="15"/>
        <v>4581910.3508771928</v>
      </c>
      <c r="G80" s="460">
        <f t="shared" si="16"/>
        <v>45819.103508771928</v>
      </c>
      <c r="H80" s="460">
        <f t="shared" si="18"/>
        <v>88.366539795784334</v>
      </c>
      <c r="I80" s="461">
        <v>1599</v>
      </c>
      <c r="J80" s="462">
        <f t="shared" si="17"/>
        <v>28.654848973590951</v>
      </c>
      <c r="K80" s="463">
        <f t="shared" si="19"/>
        <v>102.11220111202009</v>
      </c>
      <c r="L80" s="464"/>
    </row>
    <row r="81" spans="1:12" s="161" customFormat="1" ht="12.95" customHeight="1">
      <c r="A81" s="454">
        <v>47</v>
      </c>
      <c r="B81" s="455" t="s">
        <v>309</v>
      </c>
      <c r="C81" s="456">
        <v>1686531.15</v>
      </c>
      <c r="D81" s="457"/>
      <c r="E81" s="458">
        <v>67</v>
      </c>
      <c r="F81" s="459">
        <f t="shared" si="15"/>
        <v>2517210.6716417908</v>
      </c>
      <c r="G81" s="460">
        <f t="shared" si="16"/>
        <v>25172.106716417908</v>
      </c>
      <c r="H81" s="460">
        <f t="shared" si="18"/>
        <v>103.86944151434298</v>
      </c>
      <c r="I81" s="461">
        <v>830</v>
      </c>
      <c r="J81" s="462">
        <f t="shared" si="17"/>
        <v>30.327839417370974</v>
      </c>
      <c r="K81" s="463">
        <f t="shared" si="19"/>
        <v>108.0739403210174</v>
      </c>
      <c r="L81" s="464"/>
    </row>
    <row r="82" spans="1:12" s="161" customFormat="1" ht="12.95" customHeight="1">
      <c r="A82" s="454">
        <v>48</v>
      </c>
      <c r="B82" s="455" t="s">
        <v>310</v>
      </c>
      <c r="C82" s="456">
        <v>1289469.6499999999</v>
      </c>
      <c r="D82" s="457"/>
      <c r="E82" s="458">
        <v>60</v>
      </c>
      <c r="F82" s="459">
        <f t="shared" si="15"/>
        <v>2149116.083333333</v>
      </c>
      <c r="G82" s="460">
        <f t="shared" si="16"/>
        <v>21491.160833333332</v>
      </c>
      <c r="H82" s="460">
        <f t="shared" si="18"/>
        <v>93.017410311351938</v>
      </c>
      <c r="I82" s="461">
        <v>736</v>
      </c>
      <c r="J82" s="462">
        <f t="shared" si="17"/>
        <v>29.199946784420288</v>
      </c>
      <c r="K82" s="463">
        <f t="shared" si="19"/>
        <v>104.05466946480833</v>
      </c>
      <c r="L82" s="464"/>
    </row>
    <row r="83" spans="1:12" s="161" customFormat="1" ht="12.95" customHeight="1">
      <c r="A83" s="454">
        <v>49</v>
      </c>
      <c r="B83" s="455" t="s">
        <v>311</v>
      </c>
      <c r="C83" s="456">
        <v>703092.2</v>
      </c>
      <c r="D83" s="457"/>
      <c r="E83" s="458">
        <v>65</v>
      </c>
      <c r="F83" s="459">
        <f t="shared" si="15"/>
        <v>1081680.3076923075</v>
      </c>
      <c r="G83" s="460">
        <f t="shared" si="16"/>
        <v>10816.803076923075</v>
      </c>
      <c r="H83" s="460">
        <f t="shared" si="18"/>
        <v>100.76886117063127</v>
      </c>
      <c r="I83" s="461">
        <v>430</v>
      </c>
      <c r="J83" s="462">
        <f t="shared" si="17"/>
        <v>25.15535599284436</v>
      </c>
      <c r="K83" s="463">
        <f t="shared" si="19"/>
        <v>89.64167888489429</v>
      </c>
      <c r="L83" s="464"/>
    </row>
    <row r="84" spans="1:12" s="161" customFormat="1" ht="12.95" customHeight="1">
      <c r="A84" s="454">
        <v>50</v>
      </c>
      <c r="B84" s="455" t="s">
        <v>312</v>
      </c>
      <c r="C84" s="456">
        <v>1129305.2</v>
      </c>
      <c r="D84" s="457"/>
      <c r="E84" s="458">
        <v>67</v>
      </c>
      <c r="F84" s="459">
        <f t="shared" si="15"/>
        <v>1685530.1492537314</v>
      </c>
      <c r="G84" s="460">
        <f t="shared" si="16"/>
        <v>16855.301492537314</v>
      </c>
      <c r="H84" s="460">
        <f t="shared" si="18"/>
        <v>103.86944151434298</v>
      </c>
      <c r="I84" s="461">
        <v>614</v>
      </c>
      <c r="J84" s="462">
        <f t="shared" si="17"/>
        <v>27.451631095337643</v>
      </c>
      <c r="K84" s="463">
        <f t="shared" si="19"/>
        <v>97.824507043940585</v>
      </c>
      <c r="L84" s="464"/>
    </row>
    <row r="85" spans="1:12" s="161" customFormat="1" ht="12.95" customHeight="1">
      <c r="A85" s="454">
        <v>51</v>
      </c>
      <c r="B85" s="455" t="s">
        <v>326</v>
      </c>
      <c r="C85" s="456">
        <v>2453690.9500000002</v>
      </c>
      <c r="D85" s="457"/>
      <c r="E85" s="458">
        <v>65</v>
      </c>
      <c r="F85" s="459">
        <f t="shared" si="15"/>
        <v>3774909.1538461545</v>
      </c>
      <c r="G85" s="460">
        <f t="shared" si="16"/>
        <v>37749.091538461544</v>
      </c>
      <c r="H85" s="460">
        <f t="shared" si="18"/>
        <v>100.76886117063127</v>
      </c>
      <c r="I85" s="461">
        <v>1480</v>
      </c>
      <c r="J85" s="462">
        <f t="shared" si="17"/>
        <v>25.506142931392937</v>
      </c>
      <c r="K85" s="463">
        <f t="shared" si="19"/>
        <v>90.891716058342837</v>
      </c>
      <c r="L85" s="464"/>
    </row>
    <row r="86" spans="1:12" s="161" customFormat="1" ht="12.95" customHeight="1" thickBot="1">
      <c r="A86" s="454">
        <v>52</v>
      </c>
      <c r="B86" s="455" t="s">
        <v>314</v>
      </c>
      <c r="C86" s="456">
        <v>1076193.8999999999</v>
      </c>
      <c r="D86" s="457"/>
      <c r="E86" s="458">
        <v>53</v>
      </c>
      <c r="F86" s="459">
        <f t="shared" si="15"/>
        <v>2030554.5283018865</v>
      </c>
      <c r="G86" s="460">
        <f t="shared" si="16"/>
        <v>20305.545283018866</v>
      </c>
      <c r="H86" s="460">
        <f t="shared" si="18"/>
        <v>82.165379108360867</v>
      </c>
      <c r="I86" s="461">
        <v>559</v>
      </c>
      <c r="J86" s="462">
        <f t="shared" si="17"/>
        <v>36.324767948155397</v>
      </c>
      <c r="K86" s="463">
        <f t="shared" si="19"/>
        <v>129.4441305025897</v>
      </c>
      <c r="L86" s="464"/>
    </row>
    <row r="87" spans="1:12" ht="14.25" thickTop="1" thickBot="1">
      <c r="A87" s="1132" t="s">
        <v>327</v>
      </c>
      <c r="B87" s="1133"/>
      <c r="C87" s="465">
        <f>SUM(C71:C86)</f>
        <v>27568135.549999993</v>
      </c>
      <c r="D87" s="466"/>
      <c r="E87" s="467">
        <f>C87/F87*100</f>
        <v>64.504053380077323</v>
      </c>
      <c r="F87" s="468">
        <f>SUM(F71:F86)</f>
        <v>42738609.599555291</v>
      </c>
      <c r="G87" s="469">
        <f t="shared" si="16"/>
        <v>427386.0959955529</v>
      </c>
      <c r="H87" s="470">
        <v>100</v>
      </c>
      <c r="I87" s="482">
        <f>SUM(I71:I86)</f>
        <v>15230</v>
      </c>
      <c r="J87" s="472">
        <f t="shared" si="17"/>
        <v>28.062120551251009</v>
      </c>
      <c r="K87" s="473">
        <v>100</v>
      </c>
      <c r="L87" s="476"/>
    </row>
    <row r="88" spans="1:12">
      <c r="A88" s="475"/>
      <c r="B88" s="476"/>
      <c r="C88" s="477"/>
      <c r="D88" s="477"/>
      <c r="E88" s="478"/>
      <c r="F88" s="476"/>
      <c r="G88" s="476"/>
      <c r="H88" s="476"/>
      <c r="I88" s="476"/>
      <c r="J88" s="476"/>
      <c r="K88" s="476"/>
      <c r="L88" s="476"/>
    </row>
    <row r="89" spans="1:12">
      <c r="A89" s="1117" t="s">
        <v>337</v>
      </c>
      <c r="B89" s="1118"/>
      <c r="C89" s="1115" t="s">
        <v>341</v>
      </c>
      <c r="D89" s="1115"/>
      <c r="E89" s="478"/>
      <c r="F89" s="476"/>
      <c r="G89" s="476"/>
      <c r="H89" s="476"/>
      <c r="I89" s="476"/>
      <c r="J89" s="476"/>
      <c r="K89" s="476"/>
      <c r="L89" s="476"/>
    </row>
    <row r="90" spans="1:12" ht="12" thickBot="1">
      <c r="A90" s="1119"/>
      <c r="B90" s="1119"/>
      <c r="C90" s="1116"/>
      <c r="D90" s="1116"/>
      <c r="E90" s="478"/>
      <c r="F90" s="476"/>
      <c r="G90" s="476"/>
      <c r="H90" s="476"/>
      <c r="I90" s="476"/>
      <c r="J90" s="476"/>
      <c r="K90" s="476"/>
      <c r="L90" s="476"/>
    </row>
    <row r="91" spans="1:12" ht="12" customHeight="1" thickTop="1">
      <c r="A91" s="1130" t="s">
        <v>340</v>
      </c>
      <c r="B91" s="1130"/>
      <c r="C91" s="1126" t="s">
        <v>319</v>
      </c>
      <c r="D91" s="1113"/>
      <c r="E91" s="1128" t="s">
        <v>337</v>
      </c>
      <c r="F91" s="1105" t="s">
        <v>338</v>
      </c>
      <c r="G91" s="1109" t="s">
        <v>322</v>
      </c>
      <c r="H91" s="1109" t="s">
        <v>323</v>
      </c>
      <c r="I91" s="1111" t="s">
        <v>346</v>
      </c>
      <c r="J91" s="1107" t="s">
        <v>324</v>
      </c>
      <c r="K91" s="1103" t="s">
        <v>325</v>
      </c>
      <c r="L91" s="476"/>
    </row>
    <row r="92" spans="1:12" ht="12.75" customHeight="1" thickBot="1">
      <c r="A92" s="1131"/>
      <c r="B92" s="1131"/>
      <c r="C92" s="1127"/>
      <c r="D92" s="1114"/>
      <c r="E92" s="1129"/>
      <c r="F92" s="1106"/>
      <c r="G92" s="1110"/>
      <c r="H92" s="1110"/>
      <c r="I92" s="1112"/>
      <c r="J92" s="1108"/>
      <c r="K92" s="1104"/>
      <c r="L92" s="476"/>
    </row>
    <row r="93" spans="1:12" s="161" customFormat="1" ht="12.95" customHeight="1" thickTop="1">
      <c r="A93" s="454">
        <v>37</v>
      </c>
      <c r="B93" s="455" t="s">
        <v>284</v>
      </c>
      <c r="C93" s="456">
        <v>3577152.35</v>
      </c>
      <c r="D93" s="457"/>
      <c r="E93" s="458">
        <v>66</v>
      </c>
      <c r="F93" s="459">
        <f t="shared" ref="F93:F107" si="20">C93/E94*100</f>
        <v>4833989.6621621624</v>
      </c>
      <c r="G93" s="460">
        <f t="shared" ref="G93:G109" si="21">C93/E93</f>
        <v>54199.27803030303</v>
      </c>
      <c r="H93" s="460">
        <f>E93/($E$109)*100</f>
        <v>106.83539956431621</v>
      </c>
      <c r="I93" s="461">
        <v>2033</v>
      </c>
      <c r="J93" s="462">
        <f t="shared" ref="J93:J109" si="22">G93/I93</f>
        <v>26.659753089180043</v>
      </c>
      <c r="K93" s="463">
        <f>J93/($J$109)*100</f>
        <v>96.180078221149657</v>
      </c>
      <c r="L93" s="464"/>
    </row>
    <row r="94" spans="1:12" s="161" customFormat="1" ht="12.95" customHeight="1">
      <c r="A94" s="454">
        <v>38</v>
      </c>
      <c r="B94" s="455" t="s">
        <v>300</v>
      </c>
      <c r="C94" s="456">
        <v>3264449.8</v>
      </c>
      <c r="D94" s="457"/>
      <c r="E94" s="458">
        <v>74</v>
      </c>
      <c r="F94" s="459">
        <f t="shared" si="20"/>
        <v>5181666.3492063489</v>
      </c>
      <c r="G94" s="460">
        <f t="shared" si="21"/>
        <v>44114.186486486484</v>
      </c>
      <c r="H94" s="460">
        <f t="shared" ref="H94:H108" si="23">E94/($E$21)*100</f>
        <v>113.71242761922508</v>
      </c>
      <c r="I94" s="461">
        <v>1674</v>
      </c>
      <c r="J94" s="462">
        <f t="shared" si="22"/>
        <v>26.352560625141269</v>
      </c>
      <c r="K94" s="463">
        <f t="shared" ref="K94:K108" si="24">J94/($J$109)*100</f>
        <v>95.071823575228407</v>
      </c>
      <c r="L94" s="464"/>
    </row>
    <row r="95" spans="1:12" s="161" customFormat="1" ht="12.95" customHeight="1">
      <c r="A95" s="454">
        <v>39</v>
      </c>
      <c r="B95" s="455" t="s">
        <v>301</v>
      </c>
      <c r="C95" s="456">
        <v>2597897.4</v>
      </c>
      <c r="D95" s="457"/>
      <c r="E95" s="458">
        <v>63</v>
      </c>
      <c r="F95" s="459">
        <f t="shared" si="20"/>
        <v>3936208.1818181816</v>
      </c>
      <c r="G95" s="460">
        <f t="shared" si="21"/>
        <v>41236.466666666667</v>
      </c>
      <c r="H95" s="460">
        <f t="shared" si="23"/>
        <v>96.809228919070009</v>
      </c>
      <c r="I95" s="461">
        <v>1630</v>
      </c>
      <c r="J95" s="462">
        <f t="shared" si="22"/>
        <v>25.29844580777096</v>
      </c>
      <c r="K95" s="463">
        <f t="shared" si="24"/>
        <v>91.268905924430783</v>
      </c>
      <c r="L95" s="464"/>
    </row>
    <row r="96" spans="1:12" s="161" customFormat="1" ht="12.95" customHeight="1">
      <c r="A96" s="454">
        <v>40</v>
      </c>
      <c r="B96" s="455" t="s">
        <v>302</v>
      </c>
      <c r="C96" s="456">
        <v>679766.05</v>
      </c>
      <c r="D96" s="457"/>
      <c r="E96" s="458">
        <v>66</v>
      </c>
      <c r="F96" s="459">
        <f t="shared" si="20"/>
        <v>999655.95588235301</v>
      </c>
      <c r="G96" s="460">
        <f t="shared" si="21"/>
        <v>10299.485606060607</v>
      </c>
      <c r="H96" s="460">
        <f t="shared" si="23"/>
        <v>101.4191922009305</v>
      </c>
      <c r="I96" s="461">
        <v>419</v>
      </c>
      <c r="J96" s="462">
        <f t="shared" si="22"/>
        <v>24.581111231648226</v>
      </c>
      <c r="K96" s="463">
        <f t="shared" si="24"/>
        <v>88.680986396015456</v>
      </c>
      <c r="L96" s="464"/>
    </row>
    <row r="97" spans="1:12" s="161" customFormat="1" ht="12.95" customHeight="1">
      <c r="A97" s="454">
        <v>41</v>
      </c>
      <c r="B97" s="455" t="s">
        <v>303</v>
      </c>
      <c r="C97" s="456">
        <v>380924.75</v>
      </c>
      <c r="D97" s="457"/>
      <c r="E97" s="458">
        <v>68</v>
      </c>
      <c r="F97" s="459">
        <f t="shared" si="20"/>
        <v>604642.46031746035</v>
      </c>
      <c r="G97" s="460">
        <f t="shared" si="21"/>
        <v>5601.8345588235297</v>
      </c>
      <c r="H97" s="460">
        <f t="shared" si="23"/>
        <v>104.49250105550414</v>
      </c>
      <c r="I97" s="461">
        <v>216</v>
      </c>
      <c r="J97" s="462">
        <f t="shared" si="22"/>
        <v>25.934419253812639</v>
      </c>
      <c r="K97" s="463">
        <f t="shared" si="24"/>
        <v>93.563299859072586</v>
      </c>
      <c r="L97" s="464"/>
    </row>
    <row r="98" spans="1:12" s="161" customFormat="1" ht="12.95" customHeight="1">
      <c r="A98" s="454">
        <v>42</v>
      </c>
      <c r="B98" s="455" t="s">
        <v>304</v>
      </c>
      <c r="C98" s="456">
        <v>1761901.25</v>
      </c>
      <c r="D98" s="457"/>
      <c r="E98" s="458">
        <v>63</v>
      </c>
      <c r="F98" s="459">
        <f t="shared" si="20"/>
        <v>2936502.083333333</v>
      </c>
      <c r="G98" s="460">
        <f t="shared" si="21"/>
        <v>27966.686507936509</v>
      </c>
      <c r="H98" s="460">
        <f t="shared" si="23"/>
        <v>96.809228919070009</v>
      </c>
      <c r="I98" s="461">
        <v>1026</v>
      </c>
      <c r="J98" s="462">
        <f t="shared" si="22"/>
        <v>27.257979052569695</v>
      </c>
      <c r="K98" s="463">
        <f t="shared" si="24"/>
        <v>98.33829100580185</v>
      </c>
      <c r="L98" s="464"/>
    </row>
    <row r="99" spans="1:12" s="161" customFormat="1" ht="12.95" customHeight="1">
      <c r="A99" s="454">
        <v>43</v>
      </c>
      <c r="B99" s="455" t="s">
        <v>305</v>
      </c>
      <c r="C99" s="456">
        <v>1524528.25</v>
      </c>
      <c r="D99" s="457"/>
      <c r="E99" s="458">
        <v>60</v>
      </c>
      <c r="F99" s="459">
        <f t="shared" si="20"/>
        <v>2628496.9827586208</v>
      </c>
      <c r="G99" s="460">
        <f t="shared" si="21"/>
        <v>25408.804166666665</v>
      </c>
      <c r="H99" s="460">
        <f t="shared" si="23"/>
        <v>92.199265637209535</v>
      </c>
      <c r="I99" s="461">
        <v>772</v>
      </c>
      <c r="J99" s="462">
        <f t="shared" si="22"/>
        <v>32.912958765112258</v>
      </c>
      <c r="K99" s="463">
        <f t="shared" si="24"/>
        <v>118.73969492248331</v>
      </c>
      <c r="L99" s="464"/>
    </row>
    <row r="100" spans="1:12" s="161" customFormat="1" ht="12.95" customHeight="1">
      <c r="A100" s="454">
        <v>44</v>
      </c>
      <c r="B100" s="455" t="s">
        <v>306</v>
      </c>
      <c r="C100" s="456">
        <v>1544209.95</v>
      </c>
      <c r="D100" s="457"/>
      <c r="E100" s="458">
        <v>58</v>
      </c>
      <c r="F100" s="459">
        <f t="shared" si="20"/>
        <v>2859648.0555555555</v>
      </c>
      <c r="G100" s="460">
        <f t="shared" si="21"/>
        <v>26624.309482758621</v>
      </c>
      <c r="H100" s="460">
        <f t="shared" si="23"/>
        <v>89.125956782635882</v>
      </c>
      <c r="I100" s="461">
        <v>1009</v>
      </c>
      <c r="J100" s="462">
        <f t="shared" si="22"/>
        <v>26.386828030484264</v>
      </c>
      <c r="K100" s="463">
        <f t="shared" si="24"/>
        <v>95.195449691168051</v>
      </c>
      <c r="L100" s="464"/>
    </row>
    <row r="101" spans="1:12" s="161" customFormat="1" ht="12.95" customHeight="1">
      <c r="A101" s="454">
        <v>45</v>
      </c>
      <c r="B101" s="455" t="s">
        <v>307</v>
      </c>
      <c r="C101" s="456">
        <v>193206.1</v>
      </c>
      <c r="D101" s="457"/>
      <c r="E101" s="458">
        <v>54</v>
      </c>
      <c r="F101" s="459">
        <f t="shared" si="20"/>
        <v>338958.0701754386</v>
      </c>
      <c r="G101" s="460">
        <f t="shared" si="21"/>
        <v>3577.890740740741</v>
      </c>
      <c r="H101" s="460">
        <f t="shared" si="23"/>
        <v>82.979339073488589</v>
      </c>
      <c r="I101" s="461">
        <v>86</v>
      </c>
      <c r="J101" s="462">
        <f t="shared" si="22"/>
        <v>41.603380706287687</v>
      </c>
      <c r="K101" s="463">
        <f t="shared" si="24"/>
        <v>150.09202812981067</v>
      </c>
      <c r="L101" s="464"/>
    </row>
    <row r="102" spans="1:12" s="161" customFormat="1" ht="12.95" customHeight="1">
      <c r="A102" s="454">
        <v>46</v>
      </c>
      <c r="B102" s="455" t="s">
        <v>308</v>
      </c>
      <c r="C102" s="456">
        <v>2567858.25</v>
      </c>
      <c r="D102" s="457"/>
      <c r="E102" s="458">
        <v>57</v>
      </c>
      <c r="F102" s="459">
        <f t="shared" si="20"/>
        <v>4141706.8548387098</v>
      </c>
      <c r="G102" s="460">
        <f t="shared" si="21"/>
        <v>45050.144736842107</v>
      </c>
      <c r="H102" s="460">
        <f t="shared" si="23"/>
        <v>87.589302355349062</v>
      </c>
      <c r="I102" s="461">
        <v>1619</v>
      </c>
      <c r="J102" s="462">
        <f t="shared" si="22"/>
        <v>27.825907805337931</v>
      </c>
      <c r="K102" s="463">
        <f t="shared" si="24"/>
        <v>100.3872008993994</v>
      </c>
      <c r="L102" s="464"/>
    </row>
    <row r="103" spans="1:12" s="161" customFormat="1" ht="12.95" customHeight="1">
      <c r="A103" s="454">
        <v>47</v>
      </c>
      <c r="B103" s="455" t="s">
        <v>309</v>
      </c>
      <c r="C103" s="456">
        <v>1522253.9</v>
      </c>
      <c r="D103" s="457"/>
      <c r="E103" s="458">
        <v>62</v>
      </c>
      <c r="F103" s="459">
        <f t="shared" si="20"/>
        <v>2537089.833333333</v>
      </c>
      <c r="G103" s="460">
        <f t="shared" si="21"/>
        <v>24552.482258064516</v>
      </c>
      <c r="H103" s="460">
        <f t="shared" si="23"/>
        <v>95.272574491783189</v>
      </c>
      <c r="I103" s="461">
        <v>826</v>
      </c>
      <c r="J103" s="462">
        <f t="shared" si="22"/>
        <v>29.724554791845662</v>
      </c>
      <c r="K103" s="463">
        <f t="shared" si="24"/>
        <v>107.2369273415688</v>
      </c>
      <c r="L103" s="464"/>
    </row>
    <row r="104" spans="1:12" s="161" customFormat="1" ht="12.95" customHeight="1">
      <c r="A104" s="454">
        <v>48</v>
      </c>
      <c r="B104" s="455" t="s">
        <v>310</v>
      </c>
      <c r="C104" s="456">
        <v>1181958.6000000001</v>
      </c>
      <c r="D104" s="457"/>
      <c r="E104" s="458">
        <v>60</v>
      </c>
      <c r="F104" s="459">
        <f t="shared" si="20"/>
        <v>1818397.8461538462</v>
      </c>
      <c r="G104" s="460">
        <f t="shared" si="21"/>
        <v>19699.310000000001</v>
      </c>
      <c r="H104" s="460">
        <f t="shared" si="23"/>
        <v>92.199265637209535</v>
      </c>
      <c r="I104" s="461">
        <v>722</v>
      </c>
      <c r="J104" s="462">
        <f t="shared" si="22"/>
        <v>27.284362880886427</v>
      </c>
      <c r="K104" s="463">
        <f t="shared" si="24"/>
        <v>98.43347563346093</v>
      </c>
      <c r="L104" s="464"/>
    </row>
    <row r="105" spans="1:12" s="161" customFormat="1" ht="12.95" customHeight="1">
      <c r="A105" s="454">
        <v>49</v>
      </c>
      <c r="B105" s="455" t="s">
        <v>311</v>
      </c>
      <c r="C105" s="456">
        <v>664882.80000000005</v>
      </c>
      <c r="D105" s="457"/>
      <c r="E105" s="458">
        <v>65</v>
      </c>
      <c r="F105" s="459">
        <f t="shared" si="20"/>
        <v>992362.38805970154</v>
      </c>
      <c r="G105" s="460">
        <f t="shared" si="21"/>
        <v>10228.966153846155</v>
      </c>
      <c r="H105" s="460">
        <f t="shared" si="23"/>
        <v>99.882537773643662</v>
      </c>
      <c r="I105" s="461">
        <v>415</v>
      </c>
      <c r="J105" s="462">
        <f t="shared" si="22"/>
        <v>24.64811121408712</v>
      </c>
      <c r="K105" s="463">
        <f t="shared" si="24"/>
        <v>88.922701446047341</v>
      </c>
      <c r="L105" s="464"/>
    </row>
    <row r="106" spans="1:12" s="161" customFormat="1" ht="12.95" customHeight="1">
      <c r="A106" s="454">
        <v>50</v>
      </c>
      <c r="B106" s="455" t="s">
        <v>312</v>
      </c>
      <c r="C106" s="456">
        <v>1095377.3</v>
      </c>
      <c r="D106" s="457"/>
      <c r="E106" s="458">
        <v>67</v>
      </c>
      <c r="F106" s="459">
        <f t="shared" si="20"/>
        <v>1825628.8333333335</v>
      </c>
      <c r="G106" s="460">
        <f t="shared" si="21"/>
        <v>16348.914925373136</v>
      </c>
      <c r="H106" s="460">
        <f t="shared" si="23"/>
        <v>102.9558466282173</v>
      </c>
      <c r="I106" s="461">
        <v>617</v>
      </c>
      <c r="J106" s="462">
        <f t="shared" si="22"/>
        <v>26.497430997363267</v>
      </c>
      <c r="K106" s="463">
        <f t="shared" si="24"/>
        <v>95.594470716243904</v>
      </c>
      <c r="L106" s="464"/>
    </row>
    <row r="107" spans="1:12" s="161" customFormat="1" ht="12.95" customHeight="1">
      <c r="A107" s="454">
        <v>51</v>
      </c>
      <c r="B107" s="455" t="s">
        <v>326</v>
      </c>
      <c r="C107" s="456">
        <v>2260742.65</v>
      </c>
      <c r="D107" s="457"/>
      <c r="E107" s="458">
        <v>60</v>
      </c>
      <c r="F107" s="459">
        <f t="shared" si="20"/>
        <v>4265552.1698113205</v>
      </c>
      <c r="G107" s="460">
        <f t="shared" si="21"/>
        <v>37679.044166666667</v>
      </c>
      <c r="H107" s="460">
        <f t="shared" si="23"/>
        <v>92.199265637209535</v>
      </c>
      <c r="I107" s="461">
        <v>1470</v>
      </c>
      <c r="J107" s="462">
        <f t="shared" si="22"/>
        <v>25.632002834467119</v>
      </c>
      <c r="K107" s="463">
        <f t="shared" si="24"/>
        <v>92.472275693518085</v>
      </c>
      <c r="L107" s="464"/>
    </row>
    <row r="108" spans="1:12" s="161" customFormat="1" ht="12.95" customHeight="1" thickBot="1">
      <c r="A108" s="454">
        <v>52</v>
      </c>
      <c r="B108" s="455" t="s">
        <v>314</v>
      </c>
      <c r="C108" s="456">
        <v>1012407.15</v>
      </c>
      <c r="D108" s="457"/>
      <c r="E108" s="458">
        <v>53</v>
      </c>
      <c r="F108" s="459">
        <f>C108/E108*100</f>
        <v>1910202.1698113207</v>
      </c>
      <c r="G108" s="460">
        <f t="shared" si="21"/>
        <v>19102.021698113207</v>
      </c>
      <c r="H108" s="460">
        <f t="shared" si="23"/>
        <v>81.442684646201755</v>
      </c>
      <c r="I108" s="461">
        <v>550</v>
      </c>
      <c r="J108" s="462">
        <f t="shared" si="22"/>
        <v>34.730948542024009</v>
      </c>
      <c r="K108" s="463">
        <f t="shared" si="24"/>
        <v>125.2984352965488</v>
      </c>
      <c r="L108" s="464"/>
    </row>
    <row r="109" spans="1:12" ht="14.25" thickTop="1" thickBot="1">
      <c r="A109" s="1132"/>
      <c r="B109" s="1133" t="s">
        <v>327</v>
      </c>
      <c r="C109" s="465">
        <f>SUM(C93:C108)</f>
        <v>25829516.549999997</v>
      </c>
      <c r="D109" s="466"/>
      <c r="E109" s="467">
        <f>C109/F109*100</f>
        <v>61.777276323347486</v>
      </c>
      <c r="F109" s="468">
        <f>SUM(F93:F108)</f>
        <v>41810707.896551028</v>
      </c>
      <c r="G109" s="469">
        <f t="shared" si="21"/>
        <v>418107.0789655103</v>
      </c>
      <c r="H109" s="470">
        <v>100</v>
      </c>
      <c r="I109" s="482">
        <f>SUM(I93:I108)</f>
        <v>15084</v>
      </c>
      <c r="J109" s="472">
        <f t="shared" si="22"/>
        <v>27.71858120959363</v>
      </c>
      <c r="K109" s="473">
        <v>100</v>
      </c>
      <c r="L109" s="476"/>
    </row>
    <row r="110" spans="1:12">
      <c r="A110" s="475"/>
      <c r="B110" s="476"/>
      <c r="C110" s="477"/>
      <c r="D110" s="477"/>
      <c r="E110" s="479"/>
      <c r="F110" s="476"/>
      <c r="G110" s="476"/>
      <c r="H110" s="476"/>
      <c r="I110" s="476"/>
      <c r="J110" s="476"/>
      <c r="K110" s="476"/>
      <c r="L110" s="476"/>
    </row>
    <row r="111" spans="1:12">
      <c r="A111" s="475"/>
      <c r="B111" s="476"/>
      <c r="C111" s="477"/>
      <c r="D111" s="477"/>
      <c r="E111" s="478"/>
      <c r="F111" s="476"/>
      <c r="G111" s="476"/>
      <c r="H111" s="476"/>
      <c r="I111" s="476"/>
      <c r="J111" s="476"/>
      <c r="K111" s="476"/>
      <c r="L111" s="476"/>
    </row>
    <row r="112" spans="1:12">
      <c r="A112" s="475"/>
      <c r="B112" s="476"/>
      <c r="C112" s="477"/>
      <c r="D112" s="477"/>
      <c r="E112" s="478"/>
      <c r="F112" s="476"/>
      <c r="G112" s="476"/>
      <c r="H112" s="476"/>
      <c r="I112" s="476"/>
      <c r="J112" s="476"/>
      <c r="K112" s="476"/>
      <c r="L112" s="476"/>
    </row>
  </sheetData>
  <mergeCells count="59">
    <mergeCell ref="A1:B2"/>
    <mergeCell ref="C1:D2"/>
    <mergeCell ref="E1:F2"/>
    <mergeCell ref="A3:B4"/>
    <mergeCell ref="C3:D4"/>
    <mergeCell ref="E3:E4"/>
    <mergeCell ref="F3:F4"/>
    <mergeCell ref="K3:K4"/>
    <mergeCell ref="A23:B24"/>
    <mergeCell ref="C23:D24"/>
    <mergeCell ref="H3:H4"/>
    <mergeCell ref="I3:I4"/>
    <mergeCell ref="J3:J4"/>
    <mergeCell ref="A21:B21"/>
    <mergeCell ref="G3:G4"/>
    <mergeCell ref="A109:B109"/>
    <mergeCell ref="A87:B87"/>
    <mergeCell ref="A69:B70"/>
    <mergeCell ref="A25:B26"/>
    <mergeCell ref="A65:B65"/>
    <mergeCell ref="A43:B43"/>
    <mergeCell ref="E25:E26"/>
    <mergeCell ref="E91:E92"/>
    <mergeCell ref="A91:B92"/>
    <mergeCell ref="C69:D70"/>
    <mergeCell ref="E69:E70"/>
    <mergeCell ref="C91:D92"/>
    <mergeCell ref="A89:B90"/>
    <mergeCell ref="C89:D90"/>
    <mergeCell ref="J25:J26"/>
    <mergeCell ref="I47:I48"/>
    <mergeCell ref="C67:D68"/>
    <mergeCell ref="A45:B46"/>
    <mergeCell ref="C45:D46"/>
    <mergeCell ref="A47:B48"/>
    <mergeCell ref="A67:B68"/>
    <mergeCell ref="E47:E48"/>
    <mergeCell ref="C25:D26"/>
    <mergeCell ref="C47:D48"/>
    <mergeCell ref="G25:G26"/>
    <mergeCell ref="G47:G48"/>
    <mergeCell ref="F25:F26"/>
    <mergeCell ref="F47:F48"/>
    <mergeCell ref="K25:K26"/>
    <mergeCell ref="I25:I26"/>
    <mergeCell ref="K47:K48"/>
    <mergeCell ref="H25:H26"/>
    <mergeCell ref="J47:J48"/>
    <mergeCell ref="H47:H48"/>
    <mergeCell ref="K91:K92"/>
    <mergeCell ref="F69:F70"/>
    <mergeCell ref="J91:J92"/>
    <mergeCell ref="G91:G92"/>
    <mergeCell ref="I91:I92"/>
    <mergeCell ref="H91:H92"/>
    <mergeCell ref="J69:J70"/>
    <mergeCell ref="I69:I70"/>
    <mergeCell ref="K69:K70"/>
    <mergeCell ref="F91:F92"/>
  </mergeCells>
  <phoneticPr fontId="33" type="noConversion"/>
  <pageMargins left="0" right="0" top="0" bottom="0"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sheetPr codeName="Feuil1"/>
  <dimension ref="A1:O369"/>
  <sheetViews>
    <sheetView topLeftCell="A91" workbookViewId="0">
      <selection activeCell="H118" sqref="H118"/>
    </sheetView>
  </sheetViews>
  <sheetFormatPr baseColWidth="10" defaultColWidth="10.7109375" defaultRowHeight="8.65" customHeight="1"/>
  <cols>
    <col min="1" max="1" width="11.7109375" style="8" customWidth="1"/>
    <col min="2" max="2" width="18.7109375" style="2" customWidth="1"/>
    <col min="3" max="3" width="9.7109375" style="2" customWidth="1"/>
    <col min="4" max="4" width="10.7109375" style="2"/>
    <col min="5" max="9" width="10.7109375" style="16" customWidth="1"/>
    <col min="10" max="10" width="8.7109375" style="16" customWidth="1"/>
    <col min="11" max="16384" width="10.7109375" style="8"/>
  </cols>
  <sheetData>
    <row r="1" spans="1:13" s="40" customFormat="1" ht="12" customHeight="1">
      <c r="A1" s="1141" t="s">
        <v>315</v>
      </c>
      <c r="B1" s="1141"/>
      <c r="C1" s="1141"/>
      <c r="D1" s="1144" t="s">
        <v>29</v>
      </c>
      <c r="E1" s="1144"/>
      <c r="F1" s="1144"/>
      <c r="G1" s="1144"/>
      <c r="H1" s="1144"/>
      <c r="I1" s="76" t="s">
        <v>239</v>
      </c>
      <c r="J1" s="39"/>
    </row>
    <row r="2" spans="1:13" s="41" customFormat="1" ht="9" customHeight="1">
      <c r="A2" s="28"/>
      <c r="D2" s="27"/>
      <c r="E2" s="27"/>
      <c r="F2" s="27"/>
      <c r="G2" s="27"/>
      <c r="H2" s="27"/>
      <c r="I2" s="26"/>
      <c r="J2" s="29"/>
    </row>
    <row r="3" spans="1:13" s="25" customFormat="1" ht="9.9499999999999993" customHeight="1">
      <c r="A3" s="1"/>
      <c r="D3" s="94" t="s">
        <v>31</v>
      </c>
      <c r="E3" s="95">
        <v>2005</v>
      </c>
      <c r="F3" s="95">
        <v>2006</v>
      </c>
      <c r="G3" s="95">
        <v>2007</v>
      </c>
      <c r="H3" s="95">
        <v>2008</v>
      </c>
      <c r="I3" s="95">
        <v>2009</v>
      </c>
      <c r="J3" s="3"/>
    </row>
    <row r="4" spans="1:13" s="25" customFormat="1" ht="9" customHeight="1" thickBot="1">
      <c r="A4" s="1"/>
      <c r="D4" s="60"/>
      <c r="E4" s="61"/>
      <c r="F4" s="61"/>
      <c r="G4" s="61"/>
      <c r="H4" s="61"/>
      <c r="I4" s="61"/>
      <c r="J4" s="3"/>
    </row>
    <row r="5" spans="1:13" s="25" customFormat="1" ht="11.1" customHeight="1" thickBot="1">
      <c r="A5" s="1156" t="s">
        <v>238</v>
      </c>
      <c r="B5" s="1157"/>
      <c r="C5" s="59"/>
      <c r="D5" s="60"/>
      <c r="E5" s="141">
        <f ca="1">SUM('37:52'!E5)</f>
        <v>15084</v>
      </c>
      <c r="F5" s="141">
        <f ca="1">SUM('37:52'!F5)</f>
        <v>15230</v>
      </c>
      <c r="G5" s="141">
        <f ca="1">SUM('37:52'!G5)</f>
        <v>15475</v>
      </c>
      <c r="H5" s="141">
        <f ca="1">SUM('37:52'!H5)</f>
        <v>15642</v>
      </c>
      <c r="I5" s="141">
        <f ca="1">SUM('37:52'!I5)</f>
        <v>15771</v>
      </c>
      <c r="J5" s="3"/>
    </row>
    <row r="6" spans="1:13" s="25" customFormat="1" ht="9.9499999999999993" customHeight="1" thickBot="1">
      <c r="A6" s="1"/>
      <c r="D6" s="60"/>
      <c r="E6" s="61"/>
      <c r="F6" s="61"/>
      <c r="G6" s="61"/>
      <c r="H6" s="61"/>
      <c r="I6" s="61"/>
      <c r="J6" s="3"/>
    </row>
    <row r="7" spans="1:13" s="25" customFormat="1" ht="11.1" customHeight="1" thickBot="1">
      <c r="A7" s="1156" t="s">
        <v>30</v>
      </c>
      <c r="B7" s="1157"/>
      <c r="C7" s="59"/>
      <c r="D7" s="31"/>
      <c r="E7" s="3"/>
      <c r="F7" s="3"/>
      <c r="G7" s="3"/>
      <c r="H7" s="3"/>
      <c r="I7" s="3"/>
      <c r="J7" s="3"/>
    </row>
    <row r="8" spans="1:13" s="25" customFormat="1" ht="9" customHeight="1">
      <c r="A8" s="2"/>
      <c r="D8" s="2"/>
      <c r="E8" s="3"/>
      <c r="F8" s="3"/>
      <c r="G8" s="3"/>
      <c r="H8" s="3"/>
      <c r="I8" s="3"/>
      <c r="J8" s="3"/>
    </row>
    <row r="9" spans="1:13" s="25" customFormat="1" ht="12" customHeight="1">
      <c r="A9" s="46" t="s">
        <v>233</v>
      </c>
      <c r="B9" s="19"/>
      <c r="C9" s="19"/>
      <c r="D9" s="4"/>
      <c r="E9" s="167">
        <v>61.777276323347486</v>
      </c>
      <c r="F9" s="167">
        <v>64.504053380077323</v>
      </c>
      <c r="G9" s="167">
        <v>65.293514306305482</v>
      </c>
      <c r="H9" s="167">
        <v>65.572727230638733</v>
      </c>
      <c r="I9" s="167">
        <v>65.076440235534108</v>
      </c>
      <c r="J9" s="3"/>
    </row>
    <row r="10" spans="1:13" s="25" customFormat="1" ht="8.85" customHeight="1">
      <c r="A10" s="10"/>
      <c r="B10" s="19"/>
      <c r="C10" s="19"/>
      <c r="D10" s="4"/>
      <c r="E10" s="54"/>
      <c r="F10" s="54"/>
      <c r="G10" s="21"/>
      <c r="H10" s="21"/>
      <c r="I10" s="54"/>
      <c r="J10" s="3"/>
    </row>
    <row r="11" spans="1:13" s="23" customFormat="1" ht="9" customHeight="1">
      <c r="A11" s="46" t="s">
        <v>237</v>
      </c>
      <c r="B11" s="118"/>
      <c r="C11" s="118"/>
      <c r="D11" s="47" t="s">
        <v>181</v>
      </c>
      <c r="E11" s="157">
        <f ca="1">SUM('37:52'!E11)</f>
        <v>29352424</v>
      </c>
      <c r="F11" s="157">
        <f ca="1">SUM('37:52'!F11)</f>
        <v>30726527</v>
      </c>
      <c r="G11" s="157">
        <f ca="1">SUM('37:52'!G11)</f>
        <v>32009178</v>
      </c>
      <c r="H11" s="157">
        <f ca="1">SUM('37:52'!H11)</f>
        <v>33767175</v>
      </c>
      <c r="I11" s="157">
        <f ca="1">SUM('37:52'!I11)</f>
        <v>33880182</v>
      </c>
      <c r="J11" s="7"/>
    </row>
    <row r="12" spans="1:13" s="44" customFormat="1" ht="8.85" customHeight="1">
      <c r="A12" s="48" t="s">
        <v>231</v>
      </c>
      <c r="B12" s="119"/>
      <c r="C12" s="119"/>
      <c r="D12" s="49"/>
      <c r="E12" s="157">
        <f ca="1">SUM('37:52'!E12)</f>
        <v>586463</v>
      </c>
      <c r="F12" s="157">
        <f ca="1">SUM('37:52'!F12)</f>
        <v>582909</v>
      </c>
      <c r="G12" s="157">
        <f ca="1">SUM('37:52'!G12)</f>
        <v>695858</v>
      </c>
      <c r="H12" s="157">
        <f ca="1">SUM('37:52'!H12)</f>
        <v>796702</v>
      </c>
      <c r="I12" s="157">
        <f ca="1">SUM('37:52'!I12)</f>
        <v>902095</v>
      </c>
      <c r="J12" s="45"/>
    </row>
    <row r="13" spans="1:13" s="44" customFormat="1" ht="8.85" customHeight="1">
      <c r="A13" s="48" t="s">
        <v>232</v>
      </c>
      <c r="B13" s="119"/>
      <c r="C13" s="119"/>
      <c r="D13" s="50"/>
      <c r="E13" s="157">
        <f ca="1">SUM('37:52'!E13)</f>
        <v>655125</v>
      </c>
      <c r="F13" s="157">
        <f ca="1">SUM('37:52'!F13)</f>
        <v>493014</v>
      </c>
      <c r="G13" s="157">
        <f ca="1">SUM('37:52'!G13)</f>
        <v>471803</v>
      </c>
      <c r="H13" s="157">
        <f ca="1">SUM('37:52'!H13)</f>
        <v>626411</v>
      </c>
      <c r="I13" s="157">
        <f ca="1">SUM('37:52'!I13)</f>
        <v>696826</v>
      </c>
      <c r="J13" s="45"/>
    </row>
    <row r="14" spans="1:13" s="414" customFormat="1" ht="21.75" customHeight="1">
      <c r="A14" s="407" t="s">
        <v>465</v>
      </c>
      <c r="B14" s="408"/>
      <c r="C14" s="408"/>
      <c r="D14" s="409"/>
      <c r="E14" s="429">
        <f ca="1">SUM('37:52'!E14)</f>
        <v>28110836</v>
      </c>
      <c r="F14" s="429">
        <f ca="1">SUM('37:52'!F14)</f>
        <v>29650604</v>
      </c>
      <c r="G14" s="429">
        <f ca="1">SUM('37:52'!G14)</f>
        <v>30841517</v>
      </c>
      <c r="H14" s="429">
        <f ca="1">SUM('37:52'!H14)</f>
        <v>32344062</v>
      </c>
      <c r="I14" s="429">
        <f ca="1">SUM('37:52'!I14)</f>
        <v>32281261</v>
      </c>
      <c r="J14" s="405"/>
      <c r="K14" s="430"/>
    </row>
    <row r="15" spans="1:13" s="23" customFormat="1" ht="9" customHeight="1">
      <c r="A15" s="46" t="s">
        <v>234</v>
      </c>
      <c r="B15" s="118"/>
      <c r="C15" s="118"/>
      <c r="D15" s="47" t="s">
        <v>181</v>
      </c>
      <c r="E15" s="157">
        <f ca="1">SUM('37:52'!E15)</f>
        <v>2368500</v>
      </c>
      <c r="F15" s="157">
        <f ca="1">SUM('37:52'!F15)</f>
        <v>4357822</v>
      </c>
      <c r="G15" s="157">
        <f ca="1">SUM('37:52'!G15)</f>
        <v>3675118</v>
      </c>
      <c r="H15" s="157">
        <f ca="1">SUM('37:52'!H15)</f>
        <v>3958218</v>
      </c>
      <c r="I15" s="157">
        <f ca="1">SUM('37:52'!I15)</f>
        <v>2343172</v>
      </c>
      <c r="J15" s="7"/>
      <c r="M15" s="414">
        <v>2900251</v>
      </c>
    </row>
    <row r="16" spans="1:13" s="23" customFormat="1" ht="8.65" customHeight="1">
      <c r="A16" s="10"/>
      <c r="B16" s="118"/>
      <c r="C16" s="118"/>
      <c r="D16" s="51"/>
      <c r="E16" s="13"/>
      <c r="F16" s="13"/>
      <c r="G16" s="13"/>
      <c r="H16" s="13"/>
      <c r="I16" s="13"/>
      <c r="J16" s="7"/>
      <c r="M16" s="414">
        <v>2942255</v>
      </c>
    </row>
    <row r="17" spans="1:13" s="23" customFormat="1" ht="9" customHeight="1">
      <c r="A17" s="46" t="s">
        <v>235</v>
      </c>
      <c r="B17" s="120"/>
      <c r="C17" s="118"/>
      <c r="D17" s="47" t="s">
        <v>181</v>
      </c>
      <c r="E17" s="157">
        <f ca="1">SUM('37:52'!E17)</f>
        <v>108994</v>
      </c>
      <c r="F17" s="157">
        <f ca="1">SUM('37:52'!F17)</f>
        <v>160302</v>
      </c>
      <c r="G17" s="157">
        <f ca="1">SUM('37:52'!G17)</f>
        <v>110820</v>
      </c>
      <c r="H17" s="157">
        <f ca="1">SUM('37:52'!H17)</f>
        <v>114538</v>
      </c>
      <c r="I17" s="157">
        <f ca="1">SUM('37:52'!I17)</f>
        <v>158840</v>
      </c>
      <c r="J17" s="7"/>
      <c r="M17" s="414">
        <v>2933813</v>
      </c>
    </row>
    <row r="18" spans="1:13" s="23" customFormat="1" ht="9" customHeight="1">
      <c r="A18" s="46" t="s">
        <v>236</v>
      </c>
      <c r="B18" s="120"/>
      <c r="C18" s="118"/>
      <c r="D18" s="47" t="s">
        <v>181</v>
      </c>
      <c r="E18" s="157">
        <f ca="1">SUM('37:52'!E18)</f>
        <v>0</v>
      </c>
      <c r="F18" s="157">
        <f ca="1">SUM('37:52'!F18)</f>
        <v>0</v>
      </c>
      <c r="G18" s="157">
        <f ca="1">SUM('37:52'!G18)</f>
        <v>0</v>
      </c>
      <c r="H18" s="157">
        <f ca="1">SUM('37:52'!H18)</f>
        <v>0</v>
      </c>
      <c r="I18" s="157">
        <f ca="1">SUM('37:52'!I18)</f>
        <v>0</v>
      </c>
      <c r="J18" s="7"/>
      <c r="M18" s="414">
        <v>2838925</v>
      </c>
    </row>
    <row r="19" spans="1:13" s="414" customFormat="1" ht="21" customHeight="1">
      <c r="A19" s="407"/>
      <c r="B19" s="408"/>
      <c r="C19" s="408"/>
      <c r="D19" s="409" t="s">
        <v>368</v>
      </c>
      <c r="E19" s="410">
        <f>E11+E15+E17</f>
        <v>31829918</v>
      </c>
      <c r="F19" s="410">
        <f>F11+F15+F17</f>
        <v>35244651</v>
      </c>
      <c r="G19" s="410">
        <f>G11+G15+G17</f>
        <v>35795116</v>
      </c>
      <c r="H19" s="410">
        <f>H11+H15+H17</f>
        <v>37839931</v>
      </c>
      <c r="I19" s="410">
        <f>I11+I15+I17</f>
        <v>36382194</v>
      </c>
      <c r="J19" s="405"/>
      <c r="M19" s="414">
        <v>2993930</v>
      </c>
    </row>
    <row r="20" spans="1:13" s="23" customFormat="1" ht="9" customHeight="1">
      <c r="A20" s="52" t="s">
        <v>193</v>
      </c>
      <c r="B20" s="118"/>
      <c r="C20" s="118"/>
      <c r="D20" s="53"/>
      <c r="E20" s="55">
        <f>E11-E12-E13+E15+E17+E18</f>
        <v>30588330</v>
      </c>
      <c r="F20" s="55">
        <f>F11-F12-F13+F15+F17+F18</f>
        <v>34168728</v>
      </c>
      <c r="G20" s="55">
        <f>G11-G12-G13+G15+G17+G18</f>
        <v>34627455</v>
      </c>
      <c r="H20" s="55">
        <f>H11-H12-H13+H15+H17+H18</f>
        <v>36416818</v>
      </c>
      <c r="I20" s="55">
        <f>I11-I12-I13+I15+I17+I18</f>
        <v>34783273</v>
      </c>
      <c r="J20" s="32"/>
    </row>
    <row r="21" spans="1:13" s="23" customFormat="1" ht="8.65" customHeight="1" thickBot="1">
      <c r="A21" s="75"/>
      <c r="B21" s="121"/>
      <c r="C21" s="118"/>
      <c r="D21" s="53"/>
      <c r="E21" s="13"/>
      <c r="F21" s="13"/>
      <c r="G21" s="15"/>
      <c r="H21" s="15"/>
      <c r="I21" s="15"/>
      <c r="J21" s="7"/>
    </row>
    <row r="22" spans="1:13" s="23" customFormat="1" ht="9.9499999999999993" customHeight="1" thickBot="1">
      <c r="A22" s="77" t="s">
        <v>222</v>
      </c>
      <c r="B22" s="122"/>
      <c r="C22" s="123"/>
      <c r="D22" s="53"/>
      <c r="E22" s="13"/>
      <c r="F22" s="13"/>
      <c r="G22" s="15"/>
      <c r="H22" s="15"/>
      <c r="I22" s="15"/>
      <c r="J22" s="7"/>
    </row>
    <row r="23" spans="1:13" s="23" customFormat="1" ht="9.9499999999999993" customHeight="1">
      <c r="A23" s="6" t="s">
        <v>224</v>
      </c>
      <c r="B23" s="12"/>
      <c r="C23" s="118"/>
      <c r="D23" s="53"/>
      <c r="E23" s="13"/>
      <c r="F23" s="13"/>
      <c r="G23" s="157">
        <f ca="1">SUM('37:52'!G23)</f>
        <v>30841518</v>
      </c>
      <c r="H23" s="157">
        <f ca="1">SUM('37:52'!H23)</f>
        <v>32344662</v>
      </c>
      <c r="I23" s="157">
        <f ca="1">SUM('37:52'!I23)</f>
        <v>32281262.259999998</v>
      </c>
      <c r="J23" s="7"/>
    </row>
    <row r="24" spans="1:13" s="23" customFormat="1" ht="9.9499999999999993" customHeight="1">
      <c r="A24" s="10" t="s">
        <v>223</v>
      </c>
      <c r="B24" s="118"/>
      <c r="C24" s="118"/>
      <c r="D24" s="53"/>
      <c r="E24" s="13"/>
      <c r="F24" s="13"/>
      <c r="G24" s="157">
        <f ca="1">SUM('37:52'!G24)</f>
        <v>61585592</v>
      </c>
      <c r="H24" s="157">
        <f ca="1">SUM('37:52'!H24)</f>
        <v>64156743</v>
      </c>
      <c r="I24" s="157">
        <f ca="1">SUM('37:52'!I24)</f>
        <v>64515912</v>
      </c>
      <c r="J24" s="7"/>
    </row>
    <row r="25" spans="1:13" s="43" customFormat="1" ht="9.9499999999999993" customHeight="1">
      <c r="A25" s="46" t="s">
        <v>225</v>
      </c>
      <c r="B25" s="120"/>
      <c r="C25" s="120"/>
      <c r="D25" s="116"/>
      <c r="E25" s="69"/>
      <c r="F25" s="69"/>
      <c r="G25" s="124">
        <f>G23/G24*100</f>
        <v>50.079112659987089</v>
      </c>
      <c r="H25" s="124">
        <f>H23/H24*100</f>
        <v>50.415062373100824</v>
      </c>
      <c r="I25" s="124">
        <f>I23/I24*100</f>
        <v>50.03612482452391</v>
      </c>
      <c r="J25" s="117"/>
    </row>
    <row r="26" spans="1:13" s="23" customFormat="1" ht="9.9499999999999993" customHeight="1" thickBot="1">
      <c r="A26" s="2"/>
      <c r="B26" s="7"/>
      <c r="C26" s="7"/>
      <c r="D26" s="2"/>
      <c r="E26" s="7"/>
      <c r="F26" s="7"/>
      <c r="G26" s="7"/>
      <c r="H26" s="7"/>
      <c r="I26" s="7"/>
      <c r="J26" s="7"/>
    </row>
    <row r="27" spans="1:13" s="25" customFormat="1" ht="11.1" customHeight="1" thickBot="1">
      <c r="A27" s="1145" t="s">
        <v>32</v>
      </c>
      <c r="B27" s="1146"/>
      <c r="C27" s="1147"/>
      <c r="D27" s="31"/>
      <c r="E27" s="3"/>
      <c r="F27" s="3"/>
      <c r="G27" s="3"/>
      <c r="H27" s="3"/>
      <c r="I27" s="3"/>
      <c r="J27" s="3"/>
    </row>
    <row r="28" spans="1:13" s="25" customFormat="1" ht="9.9499999999999993" customHeight="1">
      <c r="A28" s="2"/>
      <c r="B28" s="3"/>
      <c r="C28" s="3"/>
      <c r="D28" s="2"/>
      <c r="E28" s="7"/>
      <c r="F28" s="7"/>
      <c r="G28" s="7"/>
      <c r="H28" s="7"/>
      <c r="I28" s="7"/>
      <c r="J28" s="7"/>
    </row>
    <row r="29" spans="1:13" s="42" customFormat="1" ht="9.9499999999999993" customHeight="1">
      <c r="A29" s="115" t="s">
        <v>33</v>
      </c>
    </row>
    <row r="30" spans="1:13" s="25" customFormat="1" ht="8.65" customHeight="1">
      <c r="A30" s="10" t="s">
        <v>34</v>
      </c>
      <c r="B30" s="19"/>
      <c r="C30" s="19"/>
      <c r="D30" s="4"/>
      <c r="E30" s="13"/>
      <c r="F30" s="13"/>
      <c r="G30" s="13"/>
      <c r="H30" s="13"/>
      <c r="I30" s="13"/>
      <c r="J30" s="7"/>
    </row>
    <row r="31" spans="1:13" s="25" customFormat="1" ht="8.65" customHeight="1">
      <c r="A31" s="10" t="s">
        <v>35</v>
      </c>
      <c r="B31" s="19"/>
      <c r="C31" s="19"/>
      <c r="D31" s="4"/>
      <c r="E31" s="157">
        <f ca="1">SUM('37:52'!E31)</f>
        <v>6983757</v>
      </c>
      <c r="F31" s="157">
        <f ca="1">SUM('37:52'!F31)</f>
        <v>6637197</v>
      </c>
      <c r="G31" s="157">
        <f ca="1">SUM('37:52'!G31)</f>
        <v>5174483</v>
      </c>
      <c r="H31" s="157">
        <f ca="1">SUM('37:52'!H31)</f>
        <v>8463042</v>
      </c>
      <c r="I31" s="157">
        <f ca="1">SUM('37:52'!I31)</f>
        <v>9700857</v>
      </c>
      <c r="J31" s="7"/>
    </row>
    <row r="32" spans="1:13" s="25" customFormat="1" ht="8.65" customHeight="1">
      <c r="A32" s="10" t="s">
        <v>36</v>
      </c>
      <c r="B32" s="19"/>
      <c r="C32" s="19"/>
      <c r="D32" s="4"/>
      <c r="E32" s="157">
        <f ca="1">SUM('37:52'!E32)</f>
        <v>18891120</v>
      </c>
      <c r="F32" s="157">
        <f ca="1">SUM('37:52'!F32)</f>
        <v>17706593</v>
      </c>
      <c r="G32" s="157">
        <f ca="1">SUM('37:52'!G32)</f>
        <v>16883540</v>
      </c>
      <c r="H32" s="157">
        <f ca="1">SUM('37:52'!H32)</f>
        <v>14703183</v>
      </c>
      <c r="I32" s="157">
        <f ca="1">SUM('37:52'!I32)</f>
        <v>14049314</v>
      </c>
      <c r="J32" s="7"/>
    </row>
    <row r="33" spans="1:10" s="25" customFormat="1" ht="8.65" customHeight="1">
      <c r="A33" s="10" t="s">
        <v>37</v>
      </c>
      <c r="B33" s="19"/>
      <c r="C33" s="19"/>
      <c r="D33" s="4"/>
      <c r="E33" s="157">
        <f ca="1">SUM('37:52'!E33)</f>
        <v>24272898</v>
      </c>
      <c r="F33" s="157">
        <f ca="1">SUM('37:52'!F33)</f>
        <v>24520420</v>
      </c>
      <c r="G33" s="157">
        <f ca="1">SUM('37:52'!G33)</f>
        <v>31108222</v>
      </c>
      <c r="H33" s="157">
        <f ca="1">SUM('37:52'!H33)</f>
        <v>30221634</v>
      </c>
      <c r="I33" s="157">
        <f ca="1">SUM('37:52'!I33)</f>
        <v>30969954</v>
      </c>
      <c r="J33" s="7"/>
    </row>
    <row r="34" spans="1:10" s="25" customFormat="1" ht="8.65" customHeight="1">
      <c r="A34" s="10" t="s">
        <v>38</v>
      </c>
      <c r="B34" s="19"/>
      <c r="C34" s="19"/>
      <c r="D34" s="4"/>
      <c r="E34" s="157">
        <f ca="1">SUM('37:52'!E34)</f>
        <v>4167531</v>
      </c>
      <c r="F34" s="157">
        <f ca="1">SUM('37:52'!F34)</f>
        <v>5943048</v>
      </c>
      <c r="G34" s="157">
        <f ca="1">SUM('37:52'!G34)</f>
        <v>6529969</v>
      </c>
      <c r="H34" s="157">
        <f ca="1">SUM('37:52'!H34)</f>
        <v>6637086</v>
      </c>
      <c r="I34" s="157">
        <f ca="1">SUM('37:52'!I34)</f>
        <v>6265312</v>
      </c>
      <c r="J34" s="7"/>
    </row>
    <row r="35" spans="1:10" s="25" customFormat="1" ht="8.65" customHeight="1">
      <c r="A35" s="10" t="s">
        <v>39</v>
      </c>
      <c r="B35" s="19"/>
      <c r="C35" s="19"/>
      <c r="D35" s="4"/>
      <c r="E35" s="13"/>
      <c r="F35" s="13"/>
      <c r="G35" s="13"/>
      <c r="H35" s="13"/>
      <c r="I35" s="13"/>
      <c r="J35" s="7"/>
    </row>
    <row r="36" spans="1:10" s="25" customFormat="1" ht="8.65" customHeight="1">
      <c r="A36" s="10" t="s">
        <v>40</v>
      </c>
      <c r="B36" s="19"/>
      <c r="C36" s="19"/>
      <c r="D36" s="4"/>
      <c r="E36" s="157">
        <f ca="1">SUM('37:52'!E36)</f>
        <v>79236075</v>
      </c>
      <c r="F36" s="157">
        <f ca="1">SUM('37:52'!F36)</f>
        <v>79436278</v>
      </c>
      <c r="G36" s="157">
        <f ca="1">SUM('37:52'!G36)</f>
        <v>76389611</v>
      </c>
      <c r="H36" s="157">
        <f ca="1">SUM('37:52'!H36)</f>
        <v>78268246</v>
      </c>
      <c r="I36" s="157">
        <f ca="1">SUM('37:52'!I36)</f>
        <v>79422412</v>
      </c>
      <c r="J36" s="7"/>
    </row>
    <row r="37" spans="1:10" s="25" customFormat="1" ht="8.65" customHeight="1">
      <c r="A37" s="10" t="s">
        <v>41</v>
      </c>
      <c r="B37" s="19"/>
      <c r="C37" s="19"/>
      <c r="D37" s="4"/>
      <c r="E37" s="157">
        <f ca="1">SUM('37:52'!E37)</f>
        <v>512613</v>
      </c>
      <c r="F37" s="157">
        <f ca="1">SUM('37:52'!F37)</f>
        <v>498314</v>
      </c>
      <c r="G37" s="157">
        <f ca="1">SUM('37:52'!G37)</f>
        <v>485177</v>
      </c>
      <c r="H37" s="157">
        <f ca="1">SUM('37:52'!H37)</f>
        <v>475177</v>
      </c>
      <c r="I37" s="157">
        <f ca="1">SUM('37:52'!I37)</f>
        <v>465178</v>
      </c>
      <c r="J37" s="7"/>
    </row>
    <row r="38" spans="1:10" s="23" customFormat="1" ht="8.65" customHeight="1">
      <c r="A38" s="10" t="s">
        <v>42</v>
      </c>
      <c r="B38" s="118"/>
      <c r="C38" s="118"/>
      <c r="D38" s="4"/>
      <c r="E38" s="157">
        <f ca="1">SUM('37:52'!E38)</f>
        <v>36072</v>
      </c>
      <c r="F38" s="157">
        <f ca="1">SUM('37:52'!F38)</f>
        <v>0</v>
      </c>
      <c r="G38" s="157">
        <f ca="1">SUM('37:52'!G38)</f>
        <v>49500</v>
      </c>
      <c r="H38" s="157">
        <f ca="1">SUM('37:52'!H38)</f>
        <v>64700</v>
      </c>
      <c r="I38" s="157">
        <f ca="1">SUM('37:52'!I38)</f>
        <v>79600</v>
      </c>
      <c r="J38" s="7"/>
    </row>
    <row r="39" spans="1:10" s="25" customFormat="1" ht="8.65" customHeight="1">
      <c r="A39" s="10" t="s">
        <v>43</v>
      </c>
      <c r="B39" s="19"/>
      <c r="C39" s="19"/>
      <c r="D39" s="4"/>
      <c r="E39" s="157">
        <f ca="1">SUM('37:52'!E39)</f>
        <v>16500</v>
      </c>
      <c r="F39" s="157">
        <f ca="1">SUM('37:52'!F39)</f>
        <v>33000</v>
      </c>
      <c r="G39" s="157">
        <f ca="1">SUM('37:52'!G39)</f>
        <v>0</v>
      </c>
      <c r="H39" s="157">
        <f ca="1">SUM('37:52'!H39)</f>
        <v>0</v>
      </c>
      <c r="I39" s="157">
        <f ca="1">SUM('37:52'!I39)</f>
        <v>0</v>
      </c>
      <c r="J39" s="7"/>
    </row>
    <row r="40" spans="1:10" s="23" customFormat="1" ht="8.65" customHeight="1">
      <c r="A40" s="10" t="s">
        <v>44</v>
      </c>
      <c r="B40" s="118"/>
      <c r="C40" s="118"/>
      <c r="D40" s="4"/>
      <c r="E40" s="13"/>
      <c r="F40" s="13"/>
      <c r="G40" s="13"/>
      <c r="H40" s="13"/>
      <c r="I40" s="13"/>
      <c r="J40" s="7"/>
    </row>
    <row r="41" spans="1:10" s="23" customFormat="1" ht="8.65" customHeight="1">
      <c r="A41" s="10" t="s">
        <v>45</v>
      </c>
      <c r="B41" s="118"/>
      <c r="C41" s="118"/>
      <c r="D41" s="4"/>
      <c r="E41" s="157">
        <f ca="1">SUM('37:52'!E41)</f>
        <v>156590</v>
      </c>
      <c r="F41" s="157">
        <f ca="1">SUM('37:52'!F41)</f>
        <v>170587</v>
      </c>
      <c r="G41" s="157">
        <f ca="1">SUM('37:52'!G41)</f>
        <v>128677</v>
      </c>
      <c r="H41" s="157">
        <f ca="1">SUM('37:52'!H41)</f>
        <v>140061</v>
      </c>
      <c r="I41" s="157">
        <f ca="1">SUM('37:52'!I41)</f>
        <v>80920</v>
      </c>
      <c r="J41" s="33">
        <f>SUM(E41:I41)</f>
        <v>676835</v>
      </c>
    </row>
    <row r="42" spans="1:10" s="25" customFormat="1" ht="8.65" customHeight="1">
      <c r="A42" s="10" t="s">
        <v>46</v>
      </c>
      <c r="B42" s="19"/>
      <c r="C42" s="19"/>
      <c r="D42" s="4"/>
      <c r="E42" s="13"/>
      <c r="F42" s="13"/>
      <c r="G42" s="13"/>
      <c r="H42" s="13"/>
      <c r="I42" s="13"/>
      <c r="J42" s="7"/>
    </row>
    <row r="43" spans="1:10" s="25" customFormat="1" ht="8.65" customHeight="1">
      <c r="A43" s="10" t="s">
        <v>47</v>
      </c>
      <c r="B43" s="19"/>
      <c r="C43" s="19"/>
      <c r="D43" s="4"/>
      <c r="E43" s="157">
        <f ca="1">SUM('37:52'!E43)</f>
        <v>0</v>
      </c>
      <c r="F43" s="157">
        <f ca="1">SUM('37:52'!F43)</f>
        <v>0</v>
      </c>
      <c r="G43" s="157">
        <f ca="1">SUM('37:52'!G43)</f>
        <v>0</v>
      </c>
      <c r="H43" s="157">
        <f ca="1">SUM('37:52'!H43)</f>
        <v>0</v>
      </c>
      <c r="I43" s="157">
        <f ca="1">SUM('37:52'!I43)</f>
        <v>0</v>
      </c>
      <c r="J43" s="7"/>
    </row>
    <row r="44" spans="1:10" s="25" customFormat="1" ht="8.1" customHeight="1">
      <c r="A44" s="10"/>
      <c r="B44" s="19"/>
      <c r="C44" s="19"/>
      <c r="D44" s="4"/>
      <c r="E44" s="13"/>
      <c r="F44" s="13"/>
      <c r="G44" s="13"/>
      <c r="H44" s="13"/>
      <c r="I44" s="13"/>
      <c r="J44" s="7"/>
    </row>
    <row r="45" spans="1:10" s="101" customFormat="1" ht="9.9499999999999993" customHeight="1">
      <c r="A45" s="46" t="s">
        <v>48</v>
      </c>
      <c r="B45" s="125"/>
      <c r="C45" s="125"/>
      <c r="D45" s="91"/>
      <c r="E45" s="55">
        <f>SUM(E31:E43)</f>
        <v>134273156</v>
      </c>
      <c r="F45" s="55">
        <f>SUM(F31:F43)</f>
        <v>134945437</v>
      </c>
      <c r="G45" s="55">
        <f>SUM(G31:G43)</f>
        <v>136749179</v>
      </c>
      <c r="H45" s="55">
        <f>SUM(H31:H43)</f>
        <v>138973129</v>
      </c>
      <c r="I45" s="55">
        <f>SUM(I31:I43)</f>
        <v>141033547</v>
      </c>
      <c r="J45" s="33">
        <f>SUM(E45:I45)</f>
        <v>685974448</v>
      </c>
    </row>
    <row r="46" spans="1:10" s="25" customFormat="1" ht="8.65" customHeight="1">
      <c r="A46" s="2"/>
      <c r="B46" s="3"/>
      <c r="C46" s="3"/>
      <c r="D46" s="2"/>
      <c r="E46" s="7"/>
      <c r="F46" s="7"/>
      <c r="G46" s="7"/>
      <c r="H46" s="7"/>
      <c r="I46" s="7"/>
      <c r="J46" s="33">
        <f>SUM(E45:I45)</f>
        <v>685974448</v>
      </c>
    </row>
    <row r="47" spans="1:10" s="23" customFormat="1" ht="9.9499999999999993" customHeight="1">
      <c r="A47" s="115" t="s">
        <v>49</v>
      </c>
      <c r="B47" s="7"/>
      <c r="C47" s="7"/>
      <c r="D47" s="1"/>
      <c r="E47" s="7"/>
      <c r="F47" s="7"/>
      <c r="G47" s="7"/>
      <c r="H47" s="7"/>
      <c r="I47" s="7"/>
      <c r="J47" s="7"/>
    </row>
    <row r="48" spans="1:10" s="23" customFormat="1" ht="8.65" customHeight="1">
      <c r="A48" s="10" t="s">
        <v>50</v>
      </c>
      <c r="B48" s="118"/>
      <c r="C48" s="118"/>
      <c r="D48" s="4"/>
      <c r="E48" s="13"/>
      <c r="F48" s="13"/>
      <c r="G48" s="13"/>
      <c r="H48" s="13"/>
      <c r="I48" s="13"/>
      <c r="J48" s="7"/>
    </row>
    <row r="49" spans="1:12" s="23" customFormat="1" ht="8.65" customHeight="1">
      <c r="A49" s="10" t="s">
        <v>51</v>
      </c>
      <c r="B49" s="118"/>
      <c r="C49" s="118"/>
      <c r="D49" s="4"/>
      <c r="E49" s="157">
        <f ca="1">SUM('37:52'!E49)</f>
        <v>4174883</v>
      </c>
      <c r="F49" s="157">
        <f ca="1">SUM('37:52'!F49)</f>
        <v>3451260</v>
      </c>
      <c r="G49" s="157">
        <f ca="1">SUM('37:52'!G49)</f>
        <v>2108684</v>
      </c>
      <c r="H49" s="157">
        <f ca="1">SUM('37:52'!H49)</f>
        <v>1834274</v>
      </c>
      <c r="I49" s="157">
        <f ca="1">SUM('37:52'!I49)</f>
        <v>2452643</v>
      </c>
      <c r="J49" s="7"/>
    </row>
    <row r="50" spans="1:12" s="23" customFormat="1" ht="8.65" customHeight="1">
      <c r="A50" s="10" t="s">
        <v>52</v>
      </c>
      <c r="B50" s="118"/>
      <c r="C50" s="118"/>
      <c r="D50" s="4"/>
      <c r="E50" s="157">
        <f ca="1">SUM('37:52'!E50)</f>
        <v>5651826</v>
      </c>
      <c r="F50" s="157">
        <f ca="1">SUM('37:52'!F50)</f>
        <v>7806163</v>
      </c>
      <c r="G50" s="157">
        <f ca="1">SUM('37:52'!G50)</f>
        <v>6933949</v>
      </c>
      <c r="H50" s="157">
        <f ca="1">SUM('37:52'!H50)</f>
        <v>2693540</v>
      </c>
      <c r="I50" s="157">
        <f ca="1">SUM('37:52'!I50)</f>
        <v>2143447</v>
      </c>
      <c r="J50" s="7"/>
    </row>
    <row r="51" spans="1:12" s="25" customFormat="1" ht="8.65" customHeight="1">
      <c r="A51" s="10" t="s">
        <v>53</v>
      </c>
      <c r="B51" s="19"/>
      <c r="C51" s="19"/>
      <c r="D51" s="4"/>
      <c r="E51" s="157">
        <f ca="1">SUM('37:52'!E51)</f>
        <v>75122104</v>
      </c>
      <c r="F51" s="157">
        <f ca="1">SUM('37:52'!F51)</f>
        <v>74245830</v>
      </c>
      <c r="G51" s="157">
        <f ca="1">SUM('37:52'!G51)</f>
        <v>77451866</v>
      </c>
      <c r="H51" s="157">
        <f ca="1">SUM('37:52'!H51)</f>
        <v>79557004</v>
      </c>
      <c r="I51" s="157">
        <f ca="1">SUM('37:52'!I51)</f>
        <v>81296628</v>
      </c>
      <c r="J51" s="7"/>
    </row>
    <row r="52" spans="1:12" s="23" customFormat="1" ht="8.65" customHeight="1">
      <c r="A52" s="10" t="s">
        <v>228</v>
      </c>
      <c r="B52" s="118"/>
      <c r="C52" s="118"/>
      <c r="D52" s="4"/>
      <c r="E52" s="157">
        <f ca="1">SUM('37:52'!E52)</f>
        <v>113809</v>
      </c>
      <c r="F52" s="157">
        <f ca="1">SUM('37:52'!F52)</f>
        <v>115343</v>
      </c>
      <c r="G52" s="157">
        <f ca="1">SUM('37:52'!G52)</f>
        <v>116508</v>
      </c>
      <c r="H52" s="157">
        <f ca="1">SUM('37:52'!H52)</f>
        <v>118300</v>
      </c>
      <c r="I52" s="157">
        <f ca="1">SUM('37:52'!I52)</f>
        <v>125273</v>
      </c>
      <c r="J52" s="7"/>
    </row>
    <row r="53" spans="1:12" s="25" customFormat="1" ht="8.65" customHeight="1">
      <c r="A53" s="10" t="s">
        <v>54</v>
      </c>
      <c r="B53" s="19"/>
      <c r="C53" s="19"/>
      <c r="D53" s="4"/>
      <c r="E53" s="157">
        <f ca="1">SUM('37:52'!E53)</f>
        <v>30000</v>
      </c>
      <c r="F53" s="157">
        <f ca="1">SUM('37:52'!F53)</f>
        <v>96188</v>
      </c>
      <c r="G53" s="157">
        <f ca="1">SUM('37:52'!G53)</f>
        <v>97087</v>
      </c>
      <c r="H53" s="157">
        <f ca="1">SUM('37:52'!H53)</f>
        <v>192171</v>
      </c>
      <c r="I53" s="157">
        <f ca="1">SUM('37:52'!I53)</f>
        <v>200654</v>
      </c>
      <c r="J53" s="7"/>
    </row>
    <row r="54" spans="1:12" s="23" customFormat="1" ht="8.65" customHeight="1">
      <c r="A54" s="10" t="s">
        <v>55</v>
      </c>
      <c r="B54" s="118"/>
      <c r="C54" s="118"/>
      <c r="D54" s="4"/>
      <c r="E54" s="157">
        <f ca="1">SUM('37:52'!E54)</f>
        <v>6475270</v>
      </c>
      <c r="F54" s="157">
        <f ca="1">SUM('37:52'!F54)</f>
        <v>5258727</v>
      </c>
      <c r="G54" s="157">
        <f ca="1">SUM('37:52'!G54)</f>
        <v>4458879</v>
      </c>
      <c r="H54" s="157">
        <f ca="1">SUM('37:52'!H54)</f>
        <v>5310911</v>
      </c>
      <c r="I54" s="157">
        <f ca="1">SUM('37:52'!I54)</f>
        <v>4403709</v>
      </c>
      <c r="J54" s="7"/>
    </row>
    <row r="55" spans="1:12" s="23" customFormat="1" ht="8.65" customHeight="1">
      <c r="A55" s="10" t="s">
        <v>44</v>
      </c>
      <c r="B55" s="118"/>
      <c r="C55" s="118"/>
      <c r="D55" s="4"/>
      <c r="E55" s="13"/>
      <c r="F55" s="13"/>
      <c r="G55" s="13"/>
      <c r="H55" s="13"/>
      <c r="I55" s="13"/>
      <c r="J55" s="7"/>
    </row>
    <row r="56" spans="1:12" s="23" customFormat="1" ht="8.65" customHeight="1">
      <c r="A56" s="10" t="s">
        <v>229</v>
      </c>
      <c r="B56" s="118"/>
      <c r="C56" s="118"/>
      <c r="D56" s="4"/>
      <c r="E56" s="157">
        <f ca="1">SUM('37:52'!E56)</f>
        <v>9929410</v>
      </c>
      <c r="F56" s="157">
        <f ca="1">SUM('37:52'!F56)</f>
        <v>10302439</v>
      </c>
      <c r="G56" s="157">
        <f ca="1">SUM('37:52'!G56)</f>
        <v>10789831</v>
      </c>
      <c r="H56" s="157">
        <f ca="1">SUM('37:52'!H56)</f>
        <v>11926424</v>
      </c>
      <c r="I56" s="157">
        <f ca="1">SUM('37:52'!I56)</f>
        <v>12893208</v>
      </c>
      <c r="J56" s="33">
        <f>SUM(E56:I56)</f>
        <v>55841312</v>
      </c>
    </row>
    <row r="57" spans="1:12" s="25" customFormat="1" ht="8.65" customHeight="1">
      <c r="A57" s="10" t="s">
        <v>56</v>
      </c>
      <c r="B57" s="19"/>
      <c r="C57" s="19"/>
      <c r="D57" s="4"/>
      <c r="E57" s="13"/>
      <c r="F57" s="13"/>
      <c r="G57" s="13"/>
      <c r="H57" s="13"/>
      <c r="I57" s="13"/>
      <c r="J57" s="7"/>
    </row>
    <row r="58" spans="1:12" s="25" customFormat="1" ht="8.65" customHeight="1">
      <c r="A58" s="10" t="s">
        <v>57</v>
      </c>
      <c r="B58" s="19"/>
      <c r="C58" s="19"/>
      <c r="D58" s="4"/>
      <c r="E58" s="157">
        <f ca="1">SUM('37:52'!E58)</f>
        <v>32775854</v>
      </c>
      <c r="F58" s="157">
        <f ca="1">SUM('37:52'!F58)</f>
        <v>33669487</v>
      </c>
      <c r="G58" s="157">
        <f ca="1">SUM('37:52'!G58)</f>
        <v>34792375</v>
      </c>
      <c r="H58" s="157">
        <f ca="1">SUM('37:52'!H58)</f>
        <v>37340505</v>
      </c>
      <c r="I58" s="157">
        <f ca="1">SUM('37:52'!I58)</f>
        <v>37517985</v>
      </c>
      <c r="J58" s="144"/>
    </row>
    <row r="59" spans="1:12" s="25" customFormat="1" ht="8.1" customHeight="1">
      <c r="A59" s="10"/>
      <c r="B59" s="19"/>
      <c r="C59" s="19"/>
      <c r="D59" s="4"/>
      <c r="E59" s="13"/>
      <c r="F59" s="13"/>
      <c r="G59" s="13"/>
      <c r="H59" s="13"/>
      <c r="I59" s="13"/>
      <c r="J59" s="7"/>
    </row>
    <row r="60" spans="1:12" s="43" customFormat="1" ht="9.9499999999999993" customHeight="1">
      <c r="A60" s="46" t="s">
        <v>58</v>
      </c>
      <c r="B60" s="120"/>
      <c r="C60" s="120"/>
      <c r="D60" s="91"/>
      <c r="E60" s="55">
        <f>SUM(E49:E58)</f>
        <v>134273156</v>
      </c>
      <c r="F60" s="55">
        <f>SUM(F49:F58)</f>
        <v>134945437</v>
      </c>
      <c r="G60" s="55">
        <f>SUM(G49:G58)</f>
        <v>136749179</v>
      </c>
      <c r="H60" s="55">
        <f>SUM(H49:H58)</f>
        <v>138973129</v>
      </c>
      <c r="I60" s="55">
        <f>SUM(I49:I58)</f>
        <v>141033547</v>
      </c>
      <c r="J60" s="108" t="str">
        <f>IF(J46=J61,"OK",FALSE)</f>
        <v>OK</v>
      </c>
      <c r="K60" s="143"/>
      <c r="L60" s="143"/>
    </row>
    <row r="61" spans="1:12" s="25" customFormat="1" ht="9.9499999999999993" customHeight="1" thickBot="1">
      <c r="A61" s="2"/>
      <c r="B61" s="3"/>
      <c r="C61" s="3"/>
      <c r="D61" s="2"/>
      <c r="E61" s="7"/>
      <c r="F61" s="7"/>
      <c r="G61" s="7"/>
      <c r="H61" s="7"/>
      <c r="I61" s="7"/>
      <c r="J61" s="33">
        <f>SUM(E60:I60)</f>
        <v>685974448</v>
      </c>
    </row>
    <row r="62" spans="1:12" s="25" customFormat="1" ht="11.1" customHeight="1" thickBot="1">
      <c r="A62" s="1145" t="s">
        <v>59</v>
      </c>
      <c r="B62" s="1146"/>
      <c r="C62" s="1147"/>
      <c r="D62" s="31"/>
      <c r="E62" s="3"/>
      <c r="F62" s="3"/>
      <c r="G62" s="3"/>
      <c r="H62" s="3"/>
      <c r="I62" s="3"/>
      <c r="J62" s="3"/>
    </row>
    <row r="63" spans="1:12" s="23" customFormat="1" ht="9.9499999999999993" customHeight="1">
      <c r="A63" s="2"/>
      <c r="B63" s="7"/>
      <c r="C63" s="7"/>
      <c r="D63" s="2"/>
      <c r="E63" s="34"/>
      <c r="F63" s="34"/>
      <c r="G63" s="24"/>
      <c r="H63" s="24"/>
      <c r="I63" s="34"/>
      <c r="J63" s="7"/>
    </row>
    <row r="64" spans="1:12" s="43" customFormat="1" ht="9.9499999999999993" customHeight="1">
      <c r="A64" s="42" t="s">
        <v>60</v>
      </c>
      <c r="B64" s="56"/>
      <c r="C64" s="56"/>
      <c r="D64" s="109"/>
      <c r="E64" s="56"/>
      <c r="F64" s="56"/>
      <c r="G64" s="56"/>
      <c r="H64" s="56"/>
      <c r="I64" s="56"/>
      <c r="J64" s="56"/>
    </row>
    <row r="65" spans="1:10" s="25" customFormat="1" ht="8.85" customHeight="1">
      <c r="A65" s="2"/>
      <c r="B65" s="3"/>
      <c r="C65" s="3"/>
      <c r="D65" s="2"/>
      <c r="E65" s="7"/>
      <c r="F65" s="7"/>
      <c r="G65" s="7"/>
      <c r="H65" s="7"/>
      <c r="I65" s="7"/>
      <c r="J65" s="7"/>
    </row>
    <row r="66" spans="1:10" s="43" customFormat="1" ht="9.9499999999999993" customHeight="1">
      <c r="A66" s="42" t="s">
        <v>61</v>
      </c>
      <c r="B66" s="56"/>
      <c r="C66" s="56"/>
      <c r="D66" s="42"/>
      <c r="E66" s="56"/>
      <c r="F66" s="56"/>
      <c r="G66" s="56"/>
      <c r="H66" s="56"/>
      <c r="I66" s="56"/>
      <c r="J66" s="56"/>
    </row>
    <row r="67" spans="1:10" s="23" customFormat="1" ht="8.65" customHeight="1">
      <c r="A67" s="10" t="s">
        <v>62</v>
      </c>
      <c r="B67" s="118"/>
      <c r="C67" s="118"/>
      <c r="D67" s="4"/>
      <c r="E67" s="157">
        <f ca="1">SUM('37:52'!E67)</f>
        <v>5854244</v>
      </c>
      <c r="F67" s="157">
        <f ca="1">SUM('37:52'!F67)</f>
        <v>5964867</v>
      </c>
      <c r="G67" s="157">
        <f ca="1">SUM('37:52'!G67)</f>
        <v>6029286</v>
      </c>
      <c r="H67" s="157">
        <f ca="1">SUM('37:52'!H67)</f>
        <v>5784866</v>
      </c>
      <c r="I67" s="157">
        <f ca="1">SUM('37:52'!I67)</f>
        <v>5629963</v>
      </c>
      <c r="J67" s="7"/>
    </row>
    <row r="68" spans="1:10" s="23" customFormat="1" ht="8.65" customHeight="1">
      <c r="A68" s="10" t="s">
        <v>63</v>
      </c>
      <c r="B68" s="118"/>
      <c r="C68" s="118"/>
      <c r="D68" s="4"/>
      <c r="E68" s="157">
        <f ca="1">SUM('37:52'!E68)</f>
        <v>2190972</v>
      </c>
      <c r="F68" s="157">
        <f ca="1">SUM('37:52'!F68)</f>
        <v>2385572</v>
      </c>
      <c r="G68" s="157">
        <f ca="1">SUM('37:52'!G68)</f>
        <v>2576946</v>
      </c>
      <c r="H68" s="157">
        <f ca="1">SUM('37:52'!H68)</f>
        <v>2919702</v>
      </c>
      <c r="I68" s="157">
        <f ca="1">SUM('37:52'!I68)</f>
        <v>2733876</v>
      </c>
      <c r="J68" s="7"/>
    </row>
    <row r="69" spans="1:10" s="23" customFormat="1" ht="8.65" customHeight="1">
      <c r="A69" s="10" t="s">
        <v>64</v>
      </c>
      <c r="B69" s="118"/>
      <c r="C69" s="118"/>
      <c r="D69" s="4"/>
      <c r="E69" s="157">
        <f ca="1">SUM('37:52'!E69)</f>
        <v>22115583</v>
      </c>
      <c r="F69" s="157">
        <f ca="1">SUM('37:52'!F69)</f>
        <v>22154806</v>
      </c>
      <c r="G69" s="157">
        <f ca="1">SUM('37:52'!G69)</f>
        <v>22460821</v>
      </c>
      <c r="H69" s="157">
        <f ca="1">SUM('37:52'!H69)</f>
        <v>23966755</v>
      </c>
      <c r="I69" s="157">
        <f ca="1">SUM('37:52'!I69)</f>
        <v>24333160</v>
      </c>
      <c r="J69" s="7"/>
    </row>
    <row r="70" spans="1:10" s="23" customFormat="1" ht="8.65" customHeight="1">
      <c r="A70" s="10" t="s">
        <v>65</v>
      </c>
      <c r="B70" s="118"/>
      <c r="C70" s="118"/>
      <c r="D70" s="4"/>
      <c r="E70" s="157">
        <f ca="1">SUM('37:52'!E70)</f>
        <v>1516629</v>
      </c>
      <c r="F70" s="157">
        <f ca="1">SUM('37:52'!F70)</f>
        <v>2364641</v>
      </c>
      <c r="G70" s="157">
        <f ca="1">SUM('37:52'!G70)</f>
        <v>2268846</v>
      </c>
      <c r="H70" s="157">
        <f ca="1">SUM('37:52'!H70)</f>
        <v>1648544</v>
      </c>
      <c r="I70" s="157">
        <f ca="1">SUM('37:52'!I70)</f>
        <v>1633592</v>
      </c>
      <c r="J70" s="7"/>
    </row>
    <row r="71" spans="1:10" s="23" customFormat="1" ht="8.65" customHeight="1">
      <c r="A71" s="10" t="s">
        <v>66</v>
      </c>
      <c r="B71" s="118"/>
      <c r="C71" s="118"/>
      <c r="D71" s="4"/>
      <c r="E71" s="157">
        <f ca="1">SUM('37:52'!E71)</f>
        <v>453310</v>
      </c>
      <c r="F71" s="157">
        <f ca="1">SUM('37:52'!F71)</f>
        <v>453087</v>
      </c>
      <c r="G71" s="157">
        <f ca="1">SUM('37:52'!G71)</f>
        <v>521877</v>
      </c>
      <c r="H71" s="157">
        <f ca="1">SUM('37:52'!H71)</f>
        <v>547079</v>
      </c>
      <c r="I71" s="157">
        <f ca="1">SUM('37:52'!I71)</f>
        <v>512813</v>
      </c>
      <c r="J71" s="7"/>
    </row>
    <row r="72" spans="1:10" s="23" customFormat="1" ht="8.65" customHeight="1">
      <c r="A72" s="10" t="s">
        <v>67</v>
      </c>
      <c r="B72" s="118"/>
      <c r="C72" s="118"/>
      <c r="D72" s="4"/>
      <c r="E72" s="157">
        <f ca="1">SUM('37:52'!E72)</f>
        <v>5686159</v>
      </c>
      <c r="F72" s="157">
        <f ca="1">SUM('37:52'!F72)</f>
        <v>5572496</v>
      </c>
      <c r="G72" s="157">
        <f ca="1">SUM('37:52'!G72)</f>
        <v>6403721</v>
      </c>
      <c r="H72" s="157">
        <f ca="1">SUM('37:52'!H72)</f>
        <v>7137878</v>
      </c>
      <c r="I72" s="157">
        <f ca="1">SUM('37:52'!I72)</f>
        <v>7307066</v>
      </c>
      <c r="J72" s="7"/>
    </row>
    <row r="73" spans="1:10" s="23" customFormat="1" ht="8.65" customHeight="1">
      <c r="A73" s="10" t="s">
        <v>68</v>
      </c>
      <c r="B73" s="118"/>
      <c r="C73" s="118"/>
      <c r="D73" s="4"/>
      <c r="E73" s="157">
        <f ca="1">SUM('37:52'!E73)</f>
        <v>4980356</v>
      </c>
      <c r="F73" s="157">
        <f ca="1">SUM('37:52'!F73)</f>
        <v>5018068</v>
      </c>
      <c r="G73" s="157">
        <f ca="1">SUM('37:52'!G73)</f>
        <v>4961567</v>
      </c>
      <c r="H73" s="157">
        <f ca="1">SUM('37:52'!H73)</f>
        <v>5431675</v>
      </c>
      <c r="I73" s="157">
        <f ca="1">SUM('37:52'!I73)</f>
        <v>6151522</v>
      </c>
      <c r="J73" s="7"/>
    </row>
    <row r="74" spans="1:10" s="23" customFormat="1" ht="8.65" customHeight="1">
      <c r="A74" s="10" t="s">
        <v>69</v>
      </c>
      <c r="B74" s="118"/>
      <c r="C74" s="118"/>
      <c r="D74" s="4"/>
      <c r="E74" s="157">
        <f ca="1">SUM('37:52'!E74)</f>
        <v>9252368</v>
      </c>
      <c r="F74" s="157">
        <f ca="1">SUM('37:52'!F74)</f>
        <v>9718991</v>
      </c>
      <c r="G74" s="157">
        <f ca="1">SUM('37:52'!G74)</f>
        <v>10128032</v>
      </c>
      <c r="H74" s="157">
        <f ca="1">SUM('37:52'!H74)</f>
        <v>10100548</v>
      </c>
      <c r="I74" s="157">
        <f ca="1">SUM('37:52'!I74)</f>
        <v>10274752</v>
      </c>
      <c r="J74" s="7"/>
    </row>
    <row r="75" spans="1:10" s="23" customFormat="1" ht="8.65" customHeight="1">
      <c r="A75" s="10" t="s">
        <v>70</v>
      </c>
      <c r="B75" s="118"/>
      <c r="C75" s="118"/>
      <c r="D75" s="4"/>
      <c r="E75" s="157">
        <f ca="1">SUM('37:52'!E75)</f>
        <v>3090888</v>
      </c>
      <c r="F75" s="157">
        <f ca="1">SUM('37:52'!F75)</f>
        <v>3507590</v>
      </c>
      <c r="G75" s="157">
        <f ca="1">SUM('37:52'!G75)</f>
        <v>3220997</v>
      </c>
      <c r="H75" s="157">
        <f ca="1">SUM('37:52'!H75)</f>
        <v>2858489</v>
      </c>
      <c r="I75" s="157">
        <f ca="1">SUM('37:52'!I75)</f>
        <v>2801655</v>
      </c>
      <c r="J75" s="7"/>
    </row>
    <row r="76" spans="1:10" s="23" customFormat="1" ht="8.65" customHeight="1">
      <c r="A76" s="10" t="s">
        <v>71</v>
      </c>
      <c r="B76" s="118"/>
      <c r="C76" s="118"/>
      <c r="D76" s="4"/>
      <c r="E76" s="157">
        <f ca="1">SUM('37:52'!E76)</f>
        <v>6922933</v>
      </c>
      <c r="F76" s="157">
        <f ca="1">SUM('37:52'!F76)</f>
        <v>6533127</v>
      </c>
      <c r="G76" s="157">
        <f ca="1">SUM('37:52'!G76)</f>
        <v>7268038</v>
      </c>
      <c r="H76" s="157">
        <f ca="1">SUM('37:52'!H76)</f>
        <v>7811029</v>
      </c>
      <c r="I76" s="157">
        <f ca="1">SUM('37:52'!I76)</f>
        <v>6987757</v>
      </c>
      <c r="J76" s="7"/>
    </row>
    <row r="77" spans="1:10" s="23" customFormat="1" ht="8.1" customHeight="1">
      <c r="A77" s="10"/>
      <c r="B77" s="118"/>
      <c r="C77" s="118"/>
      <c r="D77" s="4"/>
      <c r="E77" s="13"/>
      <c r="F77" s="13"/>
      <c r="G77" s="13"/>
      <c r="H77" s="13"/>
      <c r="I77" s="13"/>
      <c r="J77" s="7"/>
    </row>
    <row r="78" spans="1:10" s="43" customFormat="1" ht="9.9499999999999993" customHeight="1">
      <c r="A78" s="46" t="s">
        <v>72</v>
      </c>
      <c r="B78" s="120"/>
      <c r="C78" s="120"/>
      <c r="D78" s="91"/>
      <c r="E78" s="55">
        <f>SUM(E67:E76)</f>
        <v>62063442</v>
      </c>
      <c r="F78" s="55">
        <f>SUM(F67:F76)</f>
        <v>63673245</v>
      </c>
      <c r="G78" s="55">
        <f>SUM(G67:G76)</f>
        <v>65840131</v>
      </c>
      <c r="H78" s="55">
        <f>SUM(H67:H76)</f>
        <v>68206565</v>
      </c>
      <c r="I78" s="55">
        <f>SUM(I67:I76)</f>
        <v>68366156</v>
      </c>
      <c r="J78" s="56"/>
    </row>
    <row r="79" spans="1:10" s="23" customFormat="1" ht="8.85" customHeight="1">
      <c r="A79" s="2"/>
      <c r="B79" s="7"/>
      <c r="C79" s="7"/>
      <c r="D79" s="2"/>
      <c r="E79" s="22"/>
      <c r="F79" s="22"/>
      <c r="G79" s="24"/>
      <c r="H79" s="24"/>
      <c r="I79" s="22"/>
      <c r="J79" s="33">
        <f>SUM(E78:I78)</f>
        <v>328149539</v>
      </c>
    </row>
    <row r="80" spans="1:10" s="43" customFormat="1" ht="9.9499999999999993" customHeight="1">
      <c r="A80" s="42" t="s">
        <v>74</v>
      </c>
      <c r="B80" s="56"/>
      <c r="C80" s="56"/>
      <c r="D80" s="42"/>
      <c r="E80" s="105"/>
      <c r="F80" s="105"/>
      <c r="G80" s="106"/>
      <c r="H80" s="106"/>
      <c r="I80" s="105"/>
      <c r="J80" s="56"/>
    </row>
    <row r="81" spans="1:10" s="23" customFormat="1" ht="8.65" customHeight="1">
      <c r="A81" s="10" t="s">
        <v>62</v>
      </c>
      <c r="B81" s="118"/>
      <c r="C81" s="118"/>
      <c r="D81" s="4"/>
      <c r="E81" s="157">
        <f ca="1">SUM('37:52'!E81)</f>
        <v>1544783</v>
      </c>
      <c r="F81" s="157">
        <f ca="1">SUM('37:52'!F81)</f>
        <v>1709706</v>
      </c>
      <c r="G81" s="157">
        <f ca="1">SUM('37:52'!G81)</f>
        <v>1611583</v>
      </c>
      <c r="H81" s="157">
        <f ca="1">SUM('37:52'!H81)</f>
        <v>1006656</v>
      </c>
      <c r="I81" s="157">
        <f ca="1">SUM('37:52'!I81)</f>
        <v>974061</v>
      </c>
      <c r="J81" s="7"/>
    </row>
    <row r="82" spans="1:10" s="23" customFormat="1" ht="8.65" customHeight="1">
      <c r="A82" s="10" t="s">
        <v>63</v>
      </c>
      <c r="B82" s="118"/>
      <c r="C82" s="118"/>
      <c r="D82" s="4"/>
      <c r="E82" s="157">
        <f ca="1">SUM('37:52'!E82)</f>
        <v>1148662</v>
      </c>
      <c r="F82" s="157">
        <f ca="1">SUM('37:52'!F82)</f>
        <v>1242647</v>
      </c>
      <c r="G82" s="157">
        <f ca="1">SUM('37:52'!G82)</f>
        <v>1712095</v>
      </c>
      <c r="H82" s="157">
        <f ca="1">SUM('37:52'!H82)</f>
        <v>2056239</v>
      </c>
      <c r="I82" s="157">
        <f ca="1">SUM('37:52'!I82)</f>
        <v>2260135</v>
      </c>
      <c r="J82" s="7"/>
    </row>
    <row r="83" spans="1:10" s="23" customFormat="1" ht="8.65" customHeight="1">
      <c r="A83" s="10" t="s">
        <v>64</v>
      </c>
      <c r="B83" s="118"/>
      <c r="C83" s="118"/>
      <c r="D83" s="4"/>
      <c r="E83" s="157">
        <f ca="1">SUM('37:52'!E83)</f>
        <v>6372947</v>
      </c>
      <c r="F83" s="157">
        <f ca="1">SUM('37:52'!F83)</f>
        <v>6082830</v>
      </c>
      <c r="G83" s="157">
        <f ca="1">SUM('37:52'!G83)</f>
        <v>6610669</v>
      </c>
      <c r="H83" s="157">
        <f ca="1">SUM('37:52'!H83)</f>
        <v>7212517</v>
      </c>
      <c r="I83" s="157">
        <f ca="1">SUM('37:52'!I83)</f>
        <v>7380832</v>
      </c>
      <c r="J83" s="7"/>
    </row>
    <row r="84" spans="1:10" s="23" customFormat="1" ht="8.65" customHeight="1">
      <c r="A84" s="10" t="s">
        <v>65</v>
      </c>
      <c r="B84" s="118"/>
      <c r="C84" s="118"/>
      <c r="D84" s="4"/>
      <c r="E84" s="157">
        <f ca="1">SUM('37:52'!E84)</f>
        <v>148054</v>
      </c>
      <c r="F84" s="157">
        <f ca="1">SUM('37:52'!F84)</f>
        <v>160234</v>
      </c>
      <c r="G84" s="157">
        <f ca="1">SUM('37:52'!G84)</f>
        <v>171033</v>
      </c>
      <c r="H84" s="157">
        <f ca="1">SUM('37:52'!H84)</f>
        <v>158640</v>
      </c>
      <c r="I84" s="157">
        <f ca="1">SUM('37:52'!I84)</f>
        <v>171939</v>
      </c>
      <c r="J84" s="7"/>
    </row>
    <row r="85" spans="1:10" s="23" customFormat="1" ht="8.65" customHeight="1">
      <c r="A85" s="10" t="s">
        <v>66</v>
      </c>
      <c r="B85" s="118"/>
      <c r="C85" s="118"/>
      <c r="D85" s="4"/>
      <c r="E85" s="157">
        <f ca="1">SUM('37:52'!E85)</f>
        <v>98528</v>
      </c>
      <c r="F85" s="157">
        <f ca="1">SUM('37:52'!F85)</f>
        <v>2943</v>
      </c>
      <c r="G85" s="157">
        <f ca="1">SUM('37:52'!G85)</f>
        <v>361</v>
      </c>
      <c r="H85" s="157">
        <f ca="1">SUM('37:52'!H85)</f>
        <v>173</v>
      </c>
      <c r="I85" s="157">
        <f ca="1">SUM('37:52'!I85)</f>
        <v>3277</v>
      </c>
      <c r="J85" s="7"/>
    </row>
    <row r="86" spans="1:10" s="23" customFormat="1" ht="8.65" customHeight="1">
      <c r="A86" s="10" t="s">
        <v>67</v>
      </c>
      <c r="B86" s="118"/>
      <c r="C86" s="118"/>
      <c r="D86" s="4"/>
      <c r="E86" s="157">
        <f ca="1">SUM('37:52'!E86)</f>
        <v>466651</v>
      </c>
      <c r="F86" s="157">
        <f ca="1">SUM('37:52'!F86)</f>
        <v>467321</v>
      </c>
      <c r="G86" s="157">
        <f ca="1">SUM('37:52'!G86)</f>
        <v>472276</v>
      </c>
      <c r="H86" s="157">
        <f ca="1">SUM('37:52'!H86)</f>
        <v>471954</v>
      </c>
      <c r="I86" s="157">
        <f ca="1">SUM('37:52'!I86)</f>
        <v>465464</v>
      </c>
      <c r="J86" s="7"/>
    </row>
    <row r="87" spans="1:10" s="23" customFormat="1" ht="8.65" customHeight="1">
      <c r="A87" s="10" t="s">
        <v>68</v>
      </c>
      <c r="B87" s="118"/>
      <c r="C87" s="118"/>
      <c r="D87" s="4"/>
      <c r="E87" s="157">
        <f ca="1">SUM('37:52'!E87)</f>
        <v>783741</v>
      </c>
      <c r="F87" s="157">
        <f ca="1">SUM('37:52'!F87)</f>
        <v>670348</v>
      </c>
      <c r="G87" s="157">
        <f ca="1">SUM('37:52'!G87)</f>
        <v>648607</v>
      </c>
      <c r="H87" s="157">
        <f ca="1">SUM('37:52'!H87)</f>
        <v>735788</v>
      </c>
      <c r="I87" s="157">
        <f ca="1">SUM('37:52'!I87)</f>
        <v>877943</v>
      </c>
      <c r="J87" s="7"/>
    </row>
    <row r="88" spans="1:10" s="23" customFormat="1" ht="8.65" customHeight="1">
      <c r="A88" s="10" t="s">
        <v>69</v>
      </c>
      <c r="B88" s="118"/>
      <c r="C88" s="118"/>
      <c r="D88" s="4"/>
      <c r="E88" s="157">
        <f ca="1">SUM('37:52'!E88)</f>
        <v>7799836</v>
      </c>
      <c r="F88" s="157">
        <f ca="1">SUM('37:52'!F88)</f>
        <v>8167414</v>
      </c>
      <c r="G88" s="157">
        <f ca="1">SUM('37:52'!G88)</f>
        <v>8413299</v>
      </c>
      <c r="H88" s="157">
        <f ca="1">SUM('37:52'!H88)</f>
        <v>8274295</v>
      </c>
      <c r="I88" s="157">
        <f ca="1">SUM('37:52'!I88)</f>
        <v>8366640</v>
      </c>
      <c r="J88" s="7"/>
    </row>
    <row r="89" spans="1:10" s="23" customFormat="1" ht="8.65" customHeight="1">
      <c r="A89" s="10" t="s">
        <v>70</v>
      </c>
      <c r="B89" s="118"/>
      <c r="C89" s="118"/>
      <c r="D89" s="4"/>
      <c r="E89" s="157">
        <f ca="1">SUM('37:52'!E89)</f>
        <v>3723366</v>
      </c>
      <c r="F89" s="157">
        <f ca="1">SUM('37:52'!F89)</f>
        <v>4255374</v>
      </c>
      <c r="G89" s="157">
        <f ca="1">SUM('37:52'!G89)</f>
        <v>3737757</v>
      </c>
      <c r="H89" s="157">
        <f ca="1">SUM('37:52'!H89)</f>
        <v>3899637</v>
      </c>
      <c r="I89" s="157">
        <f ca="1">SUM('37:52'!I89)</f>
        <v>3848734</v>
      </c>
      <c r="J89" s="7"/>
    </row>
    <row r="90" spans="1:10" s="23" customFormat="1" ht="8.65" customHeight="1">
      <c r="A90" s="10" t="s">
        <v>71</v>
      </c>
      <c r="B90" s="118"/>
      <c r="C90" s="118"/>
      <c r="D90" s="4"/>
      <c r="E90" s="157">
        <f ca="1">SUM('37:52'!E90)</f>
        <v>37844778</v>
      </c>
      <c r="F90" s="157">
        <f ca="1">SUM('37:52'!F90)</f>
        <v>41741548</v>
      </c>
      <c r="G90" s="157">
        <f ca="1">SUM('37:52'!G90)</f>
        <v>42626744</v>
      </c>
      <c r="H90" s="157">
        <f ca="1">SUM('37:52'!H90)</f>
        <v>45559085</v>
      </c>
      <c r="I90" s="157">
        <f ca="1">SUM('37:52'!I90)</f>
        <v>44041189</v>
      </c>
      <c r="J90" s="7"/>
    </row>
    <row r="91" spans="1:10" s="23" customFormat="1" ht="8.1" customHeight="1">
      <c r="A91" s="10"/>
      <c r="B91" s="118"/>
      <c r="C91" s="118"/>
      <c r="D91" s="4"/>
      <c r="E91" s="13"/>
      <c r="F91" s="13"/>
      <c r="G91" s="13"/>
      <c r="H91" s="13" t="s">
        <v>75</v>
      </c>
      <c r="I91" s="13"/>
      <c r="J91" s="7"/>
    </row>
    <row r="92" spans="1:10" s="114" customFormat="1" ht="9.9499999999999993" customHeight="1">
      <c r="A92" s="46" t="s">
        <v>76</v>
      </c>
      <c r="B92" s="126"/>
      <c r="C92" s="126"/>
      <c r="D92" s="91"/>
      <c r="E92" s="55">
        <f>SUM(E81:E90)</f>
        <v>59931346</v>
      </c>
      <c r="F92" s="55">
        <f>SUM(F81:F90)</f>
        <v>64500365</v>
      </c>
      <c r="G92" s="55">
        <f>SUM(G81:G90)</f>
        <v>66004424</v>
      </c>
      <c r="H92" s="55">
        <f>SUM(H81:H90)</f>
        <v>69374984</v>
      </c>
      <c r="I92" s="55">
        <f>SUM(I81:I90)</f>
        <v>68390214</v>
      </c>
      <c r="J92" s="113">
        <f>SUM(E92:I92)</f>
        <v>328201333</v>
      </c>
    </row>
    <row r="93" spans="1:10" s="40" customFormat="1" ht="12" customHeight="1">
      <c r="A93" s="1141" t="s">
        <v>315</v>
      </c>
      <c r="B93" s="1141"/>
      <c r="C93" s="1141"/>
      <c r="D93" s="1144" t="s">
        <v>29</v>
      </c>
      <c r="E93" s="1144"/>
      <c r="F93" s="1144"/>
      <c r="G93" s="1144"/>
      <c r="H93" s="1144"/>
      <c r="I93" s="76" t="s">
        <v>241</v>
      </c>
      <c r="J93" s="39"/>
    </row>
    <row r="94" spans="1:10" s="41" customFormat="1" ht="9.9499999999999993" customHeight="1">
      <c r="A94" s="128"/>
      <c r="B94" s="29"/>
      <c r="C94" s="29"/>
      <c r="D94" s="27"/>
      <c r="E94" s="27"/>
      <c r="F94" s="27"/>
      <c r="G94" s="27"/>
      <c r="H94" s="27"/>
      <c r="I94" s="26"/>
      <c r="J94" s="29"/>
    </row>
    <row r="95" spans="1:10" s="25" customFormat="1" ht="9.9499999999999993" customHeight="1" thickBot="1">
      <c r="A95" s="1"/>
      <c r="B95" s="3"/>
      <c r="C95" s="3"/>
      <c r="D95" s="94" t="s">
        <v>31</v>
      </c>
      <c r="E95" s="95">
        <f>E3</f>
        <v>2005</v>
      </c>
      <c r="F95" s="95">
        <f>F3</f>
        <v>2006</v>
      </c>
      <c r="G95" s="95">
        <f>G3</f>
        <v>2007</v>
      </c>
      <c r="H95" s="95">
        <f>H3</f>
        <v>2008</v>
      </c>
      <c r="I95" s="95">
        <f>I3</f>
        <v>2009</v>
      </c>
      <c r="J95" s="3"/>
    </row>
    <row r="96" spans="1:10" s="25" customFormat="1" ht="9.9499999999999993" customHeight="1" thickBot="1">
      <c r="A96" s="1145" t="s">
        <v>73</v>
      </c>
      <c r="B96" s="1146"/>
      <c r="C96" s="1147"/>
      <c r="D96" s="31"/>
      <c r="E96" s="3"/>
      <c r="F96" s="3"/>
      <c r="G96" s="3"/>
      <c r="H96" s="3"/>
      <c r="I96" s="3"/>
      <c r="J96" s="3"/>
    </row>
    <row r="97" spans="1:10" s="23" customFormat="1" ht="9.9499999999999993" customHeight="1">
      <c r="A97" s="2"/>
      <c r="B97" s="7"/>
      <c r="C97" s="7"/>
      <c r="D97" s="2"/>
      <c r="E97" s="7"/>
      <c r="F97" s="7"/>
      <c r="G97" s="7"/>
      <c r="H97" s="7"/>
      <c r="I97" s="7"/>
      <c r="J97" s="7"/>
    </row>
    <row r="98" spans="1:10" s="43" customFormat="1" ht="9.9499999999999993" customHeight="1">
      <c r="A98" s="42" t="s">
        <v>77</v>
      </c>
      <c r="B98" s="56"/>
      <c r="C98" s="56"/>
      <c r="D98" s="109"/>
      <c r="E98" s="105"/>
      <c r="F98" s="105"/>
      <c r="G98" s="106"/>
      <c r="H98" s="106"/>
      <c r="I98" s="105"/>
      <c r="J98" s="56"/>
    </row>
    <row r="99" spans="1:10" s="23" customFormat="1" ht="8.65" customHeight="1">
      <c r="A99" s="10" t="s">
        <v>62</v>
      </c>
      <c r="B99" s="118"/>
      <c r="C99" s="118"/>
      <c r="D99" s="4"/>
      <c r="E99" s="13">
        <f t="shared" ref="E99:H108" si="0">SUM(E81-E67)</f>
        <v>-4309461</v>
      </c>
      <c r="F99" s="13">
        <f t="shared" si="0"/>
        <v>-4255161</v>
      </c>
      <c r="G99" s="13">
        <f t="shared" si="0"/>
        <v>-4417703</v>
      </c>
      <c r="H99" s="13">
        <f t="shared" si="0"/>
        <v>-4778210</v>
      </c>
      <c r="I99" s="13">
        <f t="shared" ref="I99:I108" si="1">SUM(I81-I67)</f>
        <v>-4655902</v>
      </c>
      <c r="J99" s="7"/>
    </row>
    <row r="100" spans="1:10" s="23" customFormat="1" ht="8.65" customHeight="1">
      <c r="A100" s="10" t="s">
        <v>63</v>
      </c>
      <c r="B100" s="118"/>
      <c r="C100" s="118"/>
      <c r="D100" s="4"/>
      <c r="E100" s="13">
        <f t="shared" si="0"/>
        <v>-1042310</v>
      </c>
      <c r="F100" s="13">
        <f t="shared" si="0"/>
        <v>-1142925</v>
      </c>
      <c r="G100" s="13">
        <f t="shared" si="0"/>
        <v>-864851</v>
      </c>
      <c r="H100" s="13">
        <f t="shared" si="0"/>
        <v>-863463</v>
      </c>
      <c r="I100" s="13">
        <f t="shared" si="1"/>
        <v>-473741</v>
      </c>
      <c r="J100" s="7"/>
    </row>
    <row r="101" spans="1:10" s="23" customFormat="1" ht="8.65" customHeight="1">
      <c r="A101" s="10" t="s">
        <v>64</v>
      </c>
      <c r="B101" s="118"/>
      <c r="C101" s="118"/>
      <c r="D101" s="4"/>
      <c r="E101" s="13">
        <f t="shared" si="0"/>
        <v>-15742636</v>
      </c>
      <c r="F101" s="13">
        <f t="shared" si="0"/>
        <v>-16071976</v>
      </c>
      <c r="G101" s="13">
        <f t="shared" si="0"/>
        <v>-15850152</v>
      </c>
      <c r="H101" s="13">
        <f t="shared" si="0"/>
        <v>-16754238</v>
      </c>
      <c r="I101" s="13">
        <f t="shared" si="1"/>
        <v>-16952328</v>
      </c>
      <c r="J101" s="7"/>
    </row>
    <row r="102" spans="1:10" s="23" customFormat="1" ht="8.65" customHeight="1">
      <c r="A102" s="10" t="s">
        <v>65</v>
      </c>
      <c r="B102" s="118"/>
      <c r="C102" s="118"/>
      <c r="D102" s="4"/>
      <c r="E102" s="13">
        <f t="shared" si="0"/>
        <v>-1368575</v>
      </c>
      <c r="F102" s="13">
        <f t="shared" si="0"/>
        <v>-2204407</v>
      </c>
      <c r="G102" s="13">
        <f t="shared" si="0"/>
        <v>-2097813</v>
      </c>
      <c r="H102" s="13">
        <f t="shared" si="0"/>
        <v>-1489904</v>
      </c>
      <c r="I102" s="13">
        <f t="shared" si="1"/>
        <v>-1461653</v>
      </c>
      <c r="J102" s="7"/>
    </row>
    <row r="103" spans="1:10" s="23" customFormat="1" ht="8.65" customHeight="1">
      <c r="A103" s="10" t="s">
        <v>66</v>
      </c>
      <c r="B103" s="118"/>
      <c r="C103" s="118"/>
      <c r="D103" s="4"/>
      <c r="E103" s="13">
        <f t="shared" si="0"/>
        <v>-354782</v>
      </c>
      <c r="F103" s="13">
        <f t="shared" si="0"/>
        <v>-450144</v>
      </c>
      <c r="G103" s="13">
        <f t="shared" si="0"/>
        <v>-521516</v>
      </c>
      <c r="H103" s="13">
        <f t="shared" si="0"/>
        <v>-546906</v>
      </c>
      <c r="I103" s="13">
        <f t="shared" si="1"/>
        <v>-509536</v>
      </c>
      <c r="J103" s="7"/>
    </row>
    <row r="104" spans="1:10" s="23" customFormat="1" ht="8.65" customHeight="1">
      <c r="A104" s="10" t="s">
        <v>67</v>
      </c>
      <c r="B104" s="118"/>
      <c r="C104" s="118"/>
      <c r="D104" s="4"/>
      <c r="E104" s="13">
        <f t="shared" si="0"/>
        <v>-5219508</v>
      </c>
      <c r="F104" s="13">
        <f t="shared" si="0"/>
        <v>-5105175</v>
      </c>
      <c r="G104" s="13">
        <f t="shared" si="0"/>
        <v>-5931445</v>
      </c>
      <c r="H104" s="13">
        <f t="shared" si="0"/>
        <v>-6665924</v>
      </c>
      <c r="I104" s="13">
        <f t="shared" si="1"/>
        <v>-6841602</v>
      </c>
      <c r="J104" s="7"/>
    </row>
    <row r="105" spans="1:10" s="23" customFormat="1" ht="8.65" customHeight="1">
      <c r="A105" s="10" t="s">
        <v>68</v>
      </c>
      <c r="B105" s="118"/>
      <c r="C105" s="118"/>
      <c r="D105" s="4"/>
      <c r="E105" s="13">
        <f t="shared" si="0"/>
        <v>-4196615</v>
      </c>
      <c r="F105" s="13">
        <f t="shared" si="0"/>
        <v>-4347720</v>
      </c>
      <c r="G105" s="13">
        <f t="shared" si="0"/>
        <v>-4312960</v>
      </c>
      <c r="H105" s="13">
        <f t="shared" si="0"/>
        <v>-4695887</v>
      </c>
      <c r="I105" s="13">
        <f t="shared" si="1"/>
        <v>-5273579</v>
      </c>
      <c r="J105" s="7"/>
    </row>
    <row r="106" spans="1:10" s="23" customFormat="1" ht="8.65" customHeight="1">
      <c r="A106" s="10" t="s">
        <v>69</v>
      </c>
      <c r="B106" s="118"/>
      <c r="C106" s="118"/>
      <c r="D106" s="4"/>
      <c r="E106" s="13">
        <f t="shared" si="0"/>
        <v>-1452532</v>
      </c>
      <c r="F106" s="13">
        <f t="shared" si="0"/>
        <v>-1551577</v>
      </c>
      <c r="G106" s="13">
        <f t="shared" si="0"/>
        <v>-1714733</v>
      </c>
      <c r="H106" s="13">
        <f t="shared" si="0"/>
        <v>-1826253</v>
      </c>
      <c r="I106" s="13">
        <f t="shared" si="1"/>
        <v>-1908112</v>
      </c>
      <c r="J106" s="7"/>
    </row>
    <row r="107" spans="1:10" s="23" customFormat="1" ht="8.65" customHeight="1">
      <c r="A107" s="10" t="s">
        <v>70</v>
      </c>
      <c r="B107" s="118"/>
      <c r="C107" s="118"/>
      <c r="D107" s="4"/>
      <c r="E107" s="13">
        <f t="shared" si="0"/>
        <v>632478</v>
      </c>
      <c r="F107" s="13">
        <f t="shared" si="0"/>
        <v>747784</v>
      </c>
      <c r="G107" s="13">
        <f t="shared" si="0"/>
        <v>516760</v>
      </c>
      <c r="H107" s="13">
        <f t="shared" si="0"/>
        <v>1041148</v>
      </c>
      <c r="I107" s="13">
        <f t="shared" si="1"/>
        <v>1047079</v>
      </c>
      <c r="J107" s="7"/>
    </row>
    <row r="108" spans="1:10" s="23" customFormat="1" ht="8.65" customHeight="1">
      <c r="A108" s="10" t="s">
        <v>71</v>
      </c>
      <c r="B108" s="118"/>
      <c r="C108" s="118"/>
      <c r="D108" s="4"/>
      <c r="E108" s="13">
        <f t="shared" si="0"/>
        <v>30921845</v>
      </c>
      <c r="F108" s="13">
        <f t="shared" si="0"/>
        <v>35208421</v>
      </c>
      <c r="G108" s="13">
        <f t="shared" si="0"/>
        <v>35358706</v>
      </c>
      <c r="H108" s="13">
        <f t="shared" si="0"/>
        <v>37748056</v>
      </c>
      <c r="I108" s="13">
        <f t="shared" si="1"/>
        <v>37053432</v>
      </c>
      <c r="J108" s="7"/>
    </row>
    <row r="109" spans="1:10" s="23" customFormat="1" ht="8.65" customHeight="1">
      <c r="A109" s="10"/>
      <c r="B109" s="118"/>
      <c r="C109" s="118"/>
      <c r="D109" s="4"/>
      <c r="E109" s="13"/>
      <c r="F109" s="13"/>
      <c r="G109" s="13"/>
      <c r="H109" s="13"/>
      <c r="I109" s="13"/>
      <c r="J109" s="7"/>
    </row>
    <row r="110" spans="1:10" s="43" customFormat="1" ht="9.9499999999999993" customHeight="1">
      <c r="A110" s="110" t="s">
        <v>262</v>
      </c>
      <c r="B110" s="120"/>
      <c r="C110" s="120"/>
      <c r="D110" s="112"/>
      <c r="E110" s="90">
        <f>SUM(E99:E108)</f>
        <v>-2132096</v>
      </c>
      <c r="F110" s="90">
        <f>SUM(F99:F108)</f>
        <v>827120</v>
      </c>
      <c r="G110" s="90">
        <f>SUM(G99:G108)</f>
        <v>164293</v>
      </c>
      <c r="H110" s="90">
        <f>SUM(H99:H108)</f>
        <v>1168419</v>
      </c>
      <c r="I110" s="90">
        <f>SUM(I99:I108)</f>
        <v>24058</v>
      </c>
      <c r="J110" s="111">
        <f>SUM(E110:I110)</f>
        <v>51794</v>
      </c>
    </row>
    <row r="111" spans="1:10" s="23" customFormat="1" ht="9.9499999999999993" customHeight="1">
      <c r="A111" s="2"/>
      <c r="B111" s="7"/>
      <c r="C111" s="7"/>
      <c r="D111" s="2"/>
      <c r="E111" s="22"/>
      <c r="F111" s="22"/>
      <c r="G111" s="24"/>
      <c r="H111" s="24"/>
      <c r="I111" s="22"/>
      <c r="J111" s="7"/>
    </row>
    <row r="112" spans="1:10" s="43" customFormat="1" ht="9.9499999999999993" customHeight="1">
      <c r="A112" s="42" t="s">
        <v>78</v>
      </c>
      <c r="B112" s="56"/>
      <c r="C112" s="56"/>
      <c r="D112" s="109"/>
      <c r="E112" s="56"/>
      <c r="F112" s="56"/>
      <c r="G112" s="56"/>
      <c r="H112" s="56"/>
      <c r="I112" s="56"/>
      <c r="J112" s="56"/>
    </row>
    <row r="113" spans="1:15" s="25" customFormat="1" ht="8.85" customHeight="1">
      <c r="A113" s="2"/>
      <c r="B113" s="3"/>
      <c r="C113" s="3"/>
      <c r="D113" s="2"/>
      <c r="E113" s="7"/>
      <c r="F113" s="7"/>
      <c r="G113" s="7"/>
      <c r="H113" s="7"/>
      <c r="I113" s="7"/>
      <c r="J113" s="7"/>
    </row>
    <row r="114" spans="1:15" s="43" customFormat="1" ht="9.9499999999999993" customHeight="1">
      <c r="A114" s="42" t="s">
        <v>61</v>
      </c>
      <c r="B114" s="56"/>
      <c r="C114" s="56"/>
      <c r="D114" s="109"/>
      <c r="E114" s="105"/>
      <c r="F114" s="105"/>
      <c r="G114" s="106"/>
      <c r="H114" s="106"/>
      <c r="I114" s="105"/>
      <c r="J114" s="56"/>
    </row>
    <row r="115" spans="1:15" s="23" customFormat="1" ht="8.65" customHeight="1">
      <c r="A115" s="10" t="s">
        <v>79</v>
      </c>
      <c r="B115" s="118"/>
      <c r="C115" s="118"/>
      <c r="D115" s="4"/>
      <c r="E115" s="157">
        <f ca="1">SUM('37:52'!E115)</f>
        <v>17627386</v>
      </c>
      <c r="F115" s="157">
        <f ca="1">SUM('37:52'!F115)</f>
        <v>17751676</v>
      </c>
      <c r="G115" s="157">
        <f ca="1">SUM('37:52'!G115)</f>
        <v>18347609</v>
      </c>
      <c r="H115" s="157">
        <f ca="1">SUM('37:52'!H115)</f>
        <v>18955157</v>
      </c>
      <c r="I115" s="157">
        <f ca="1">SUM('37:52'!I115)</f>
        <v>19305229</v>
      </c>
      <c r="J115" s="7"/>
    </row>
    <row r="116" spans="1:15" s="23" customFormat="1" ht="8.65" customHeight="1">
      <c r="A116" s="10" t="s">
        <v>80</v>
      </c>
      <c r="B116" s="118"/>
      <c r="C116" s="118"/>
      <c r="D116" s="4"/>
      <c r="E116" s="157">
        <f ca="1">SUM('37:52'!E116)</f>
        <v>12362428</v>
      </c>
      <c r="F116" s="157">
        <f ca="1">SUM('37:52'!F116)</f>
        <v>12834122</v>
      </c>
      <c r="G116" s="157">
        <f ca="1">SUM('37:52'!G116)</f>
        <v>12711271</v>
      </c>
      <c r="H116" s="157">
        <f ca="1">SUM('37:52'!H116)</f>
        <v>13149556</v>
      </c>
      <c r="I116" s="157">
        <f ca="1">SUM('37:52'!I116)</f>
        <v>13195871</v>
      </c>
      <c r="J116" s="7"/>
    </row>
    <row r="117" spans="1:15" s="23" customFormat="1" ht="8.65" customHeight="1">
      <c r="A117" s="10" t="s">
        <v>81</v>
      </c>
      <c r="B117" s="118"/>
      <c r="C117" s="118"/>
      <c r="D117" s="4"/>
      <c r="E117" s="157">
        <f ca="1">SUM('37:52'!E117)</f>
        <v>2418577</v>
      </c>
      <c r="F117" s="157">
        <f ca="1">SUM('37:52'!F117)</f>
        <v>2465649</v>
      </c>
      <c r="G117" s="157">
        <f ca="1">SUM('37:52'!G117)</f>
        <v>2792876</v>
      </c>
      <c r="H117" s="157">
        <f ca="1">SUM('37:52'!H117)</f>
        <v>2588692</v>
      </c>
      <c r="I117" s="157">
        <f ca="1">SUM('37:52'!I117)</f>
        <v>2456608</v>
      </c>
      <c r="J117" s="7"/>
    </row>
    <row r="118" spans="1:15" s="23" customFormat="1" ht="8.65" customHeight="1">
      <c r="A118" s="10" t="s">
        <v>82</v>
      </c>
      <c r="B118" s="118"/>
      <c r="C118" s="118"/>
      <c r="D118" s="4"/>
      <c r="E118" s="157">
        <f ca="1">SUM('37:52'!E118)</f>
        <v>3747926</v>
      </c>
      <c r="F118" s="157">
        <f ca="1">SUM('37:52'!F118)</f>
        <v>5153381</v>
      </c>
      <c r="G118" s="157">
        <f ca="1">SUM('37:52'!G118)</f>
        <v>5204190</v>
      </c>
      <c r="H118" s="157">
        <f ca="1">SUM('37:52'!H118)</f>
        <v>5648118</v>
      </c>
      <c r="I118" s="157">
        <f ca="1">SUM('37:52'!I118)</f>
        <v>5519191</v>
      </c>
      <c r="J118" s="7"/>
    </row>
    <row r="119" spans="1:15" s="23" customFormat="1" ht="8.65" customHeight="1">
      <c r="A119" s="10" t="s">
        <v>83</v>
      </c>
      <c r="B119" s="118"/>
      <c r="C119" s="118"/>
      <c r="D119" s="4"/>
      <c r="E119" s="157">
        <f ca="1">SUM('37:52'!E119)</f>
        <v>14702</v>
      </c>
      <c r="F119" s="157">
        <f ca="1">SUM('37:52'!F119)</f>
        <v>16800</v>
      </c>
      <c r="G119" s="157">
        <f ca="1">SUM('37:52'!G119)</f>
        <v>16504</v>
      </c>
      <c r="H119" s="157">
        <f ca="1">SUM('37:52'!H119)</f>
        <v>14731</v>
      </c>
      <c r="I119" s="157">
        <f ca="1">SUM('37:52'!I119)</f>
        <v>8262</v>
      </c>
      <c r="J119" s="7"/>
    </row>
    <row r="120" spans="1:15" s="23" customFormat="1" ht="8.65" customHeight="1">
      <c r="A120" s="10" t="s">
        <v>84</v>
      </c>
      <c r="B120" s="118"/>
      <c r="C120" s="118"/>
      <c r="D120" s="4"/>
      <c r="E120" s="157">
        <f ca="1">SUM('37:52'!E120)</f>
        <v>13677496</v>
      </c>
      <c r="F120" s="157">
        <f ca="1">SUM('37:52'!F120)</f>
        <v>13914525</v>
      </c>
      <c r="G120" s="157">
        <f ca="1">SUM('37:52'!G120)</f>
        <v>14099186</v>
      </c>
      <c r="H120" s="157">
        <f ca="1">SUM('37:52'!H120)</f>
        <v>14900973</v>
      </c>
      <c r="I120" s="157">
        <f ca="1">SUM('37:52'!I120)</f>
        <v>14787993</v>
      </c>
      <c r="J120" s="7"/>
    </row>
    <row r="121" spans="1:15" s="23" customFormat="1" ht="8.65" customHeight="1">
      <c r="A121" s="10" t="s">
        <v>85</v>
      </c>
      <c r="B121" s="118"/>
      <c r="C121" s="118"/>
      <c r="D121" s="4"/>
      <c r="E121" s="157">
        <f ca="1">SUM('37:52'!E121)</f>
        <v>9112916</v>
      </c>
      <c r="F121" s="157">
        <f ca="1">SUM('37:52'!F121)</f>
        <v>8146916</v>
      </c>
      <c r="G121" s="157">
        <f ca="1">SUM('37:52'!G121)</f>
        <v>9205079</v>
      </c>
      <c r="H121" s="157">
        <f ca="1">SUM('37:52'!H121)</f>
        <v>10067681</v>
      </c>
      <c r="I121" s="157">
        <f ca="1">SUM('37:52'!I121)</f>
        <v>10000342</v>
      </c>
      <c r="J121" s="7"/>
    </row>
    <row r="122" spans="1:15" s="23" customFormat="1" ht="8.65" customHeight="1">
      <c r="A122" s="10" t="s">
        <v>86</v>
      </c>
      <c r="B122" s="118"/>
      <c r="C122" s="118"/>
      <c r="D122" s="4"/>
      <c r="E122" s="157">
        <f ca="1">SUM('37:52'!E122)</f>
        <v>576648</v>
      </c>
      <c r="F122" s="157">
        <f ca="1">SUM('37:52'!F122)</f>
        <v>571925</v>
      </c>
      <c r="G122" s="157">
        <f ca="1">SUM('37:52'!G122)</f>
        <v>557029</v>
      </c>
      <c r="H122" s="157">
        <f ca="1">SUM('37:52'!H122)</f>
        <v>590194</v>
      </c>
      <c r="I122" s="157">
        <f ca="1">SUM('37:52'!I122)</f>
        <v>568925</v>
      </c>
      <c r="J122" s="7"/>
    </row>
    <row r="123" spans="1:15" s="23" customFormat="1" ht="8.65" customHeight="1">
      <c r="A123" s="10" t="s">
        <v>87</v>
      </c>
      <c r="B123" s="118"/>
      <c r="C123" s="118"/>
      <c r="D123" s="4"/>
      <c r="E123" s="157">
        <f ca="1">SUM('37:52'!E123)</f>
        <v>506154</v>
      </c>
      <c r="F123" s="157">
        <f ca="1">SUM('37:52'!F123)</f>
        <v>691292</v>
      </c>
      <c r="G123" s="157">
        <f ca="1">SUM('37:52'!G123)</f>
        <v>732240</v>
      </c>
      <c r="H123" s="157">
        <f ca="1">SUM('37:52'!H123)</f>
        <v>731414</v>
      </c>
      <c r="I123" s="157">
        <f ca="1">SUM('37:52'!I123)</f>
        <v>672920</v>
      </c>
      <c r="J123" s="7"/>
    </row>
    <row r="124" spans="1:15" s="23" customFormat="1" ht="8.65" customHeight="1">
      <c r="A124" s="10" t="s">
        <v>88</v>
      </c>
      <c r="B124" s="118"/>
      <c r="C124" s="118"/>
      <c r="D124" s="4"/>
      <c r="E124" s="157">
        <f ca="1">SUM('37:52'!E124)</f>
        <v>2019209</v>
      </c>
      <c r="F124" s="157">
        <f ca="1">SUM('37:52'!F124)</f>
        <v>2126959</v>
      </c>
      <c r="G124" s="157">
        <f ca="1">SUM('37:52'!G124)</f>
        <v>2174147</v>
      </c>
      <c r="H124" s="157">
        <f ca="1">SUM('37:52'!H124)</f>
        <v>1560049</v>
      </c>
      <c r="I124" s="157">
        <f ca="1">SUM('37:52'!I124)</f>
        <v>1850815</v>
      </c>
      <c r="J124" s="33">
        <f>SUM(E124:I124)</f>
        <v>9731179</v>
      </c>
    </row>
    <row r="125" spans="1:15" s="23" customFormat="1" ht="8.65" customHeight="1">
      <c r="A125" s="10"/>
      <c r="B125" s="118"/>
      <c r="C125" s="118"/>
      <c r="D125" s="4"/>
      <c r="E125" s="13"/>
      <c r="F125" s="13"/>
      <c r="G125" s="13"/>
      <c r="H125" s="13"/>
      <c r="I125" s="13"/>
      <c r="J125" s="7"/>
    </row>
    <row r="126" spans="1:15" s="43" customFormat="1" ht="9.9499999999999993" customHeight="1">
      <c r="A126" s="46" t="s">
        <v>72</v>
      </c>
      <c r="B126" s="120"/>
      <c r="C126" s="120"/>
      <c r="D126" s="91"/>
      <c r="E126" s="55">
        <f>SUM(E115:E124)</f>
        <v>62063442</v>
      </c>
      <c r="F126" s="55">
        <f>SUM(F115:F124)</f>
        <v>63673245</v>
      </c>
      <c r="G126" s="55">
        <f>SUM(G115:G124)</f>
        <v>65840131</v>
      </c>
      <c r="H126" s="55">
        <f>SUM(H115:H124)</f>
        <v>68206565</v>
      </c>
      <c r="I126" s="55">
        <f>SUM(I115:I124)</f>
        <v>68366156</v>
      </c>
      <c r="J126" s="108" t="str">
        <f>IF(J79=J127,"OK",FALSE)</f>
        <v>OK</v>
      </c>
      <c r="K126" s="23"/>
      <c r="L126" s="143"/>
    </row>
    <row r="127" spans="1:15" s="415" customFormat="1" ht="13.5" customHeight="1">
      <c r="A127" s="403" t="s">
        <v>457</v>
      </c>
      <c r="B127" s="404"/>
      <c r="C127" s="404"/>
      <c r="D127" s="403"/>
      <c r="E127" s="405">
        <f>E126-E122-E123-E124</f>
        <v>58961431</v>
      </c>
      <c r="F127" s="405">
        <f>F126-F122-F123-F124</f>
        <v>60283069</v>
      </c>
      <c r="G127" s="405">
        <f>G126-G122-G123-G124</f>
        <v>62376715</v>
      </c>
      <c r="H127" s="405">
        <f>H126-H122-H123-H124</f>
        <v>65324908</v>
      </c>
      <c r="I127" s="405">
        <f>I126-I122-I123-I124</f>
        <v>65273496</v>
      </c>
      <c r="J127" s="405">
        <f>SUM(E126:I126)</f>
        <v>328149539</v>
      </c>
      <c r="K127" s="414" t="s">
        <v>549</v>
      </c>
    </row>
    <row r="128" spans="1:15" s="415" customFormat="1" ht="9.75" customHeight="1">
      <c r="A128" s="403" t="s">
        <v>464</v>
      </c>
      <c r="B128" s="404"/>
      <c r="C128" s="404"/>
      <c r="D128" s="403"/>
      <c r="E128" s="405">
        <f ca="1">SUM('37:52'!E127)</f>
        <v>58961431</v>
      </c>
      <c r="F128" s="405">
        <f ca="1">SUM('37:52'!F127)</f>
        <v>60283069</v>
      </c>
      <c r="G128" s="405">
        <f ca="1">SUM('37:52'!G127)</f>
        <v>62376715</v>
      </c>
      <c r="H128" s="405">
        <f ca="1">SUM('37:52'!H127)</f>
        <v>65324908</v>
      </c>
      <c r="I128" s="405">
        <f ca="1">SUM('37:52'!I127)</f>
        <v>65273496</v>
      </c>
      <c r="J128" s="405"/>
      <c r="K128" s="414">
        <f>E128-E174</f>
        <v>58961431</v>
      </c>
      <c r="L128" s="414">
        <f>F128-F174</f>
        <v>58957461</v>
      </c>
      <c r="M128" s="414">
        <f>G128-G174</f>
        <v>61139751.200000003</v>
      </c>
      <c r="N128" s="414">
        <f>H128-H174</f>
        <v>64057593</v>
      </c>
      <c r="O128" s="414">
        <f>I128-I174</f>
        <v>64159458</v>
      </c>
    </row>
    <row r="129" spans="1:12" s="25" customFormat="1" ht="9.9499999999999993" customHeight="1">
      <c r="A129" s="42" t="s">
        <v>74</v>
      </c>
      <c r="B129" s="7"/>
      <c r="C129" s="7"/>
      <c r="D129" s="2"/>
      <c r="E129" s="22"/>
      <c r="F129" s="22"/>
      <c r="G129" s="24"/>
      <c r="H129" s="24"/>
      <c r="I129" s="22"/>
      <c r="J129" s="7"/>
      <c r="K129" s="23"/>
    </row>
    <row r="130" spans="1:12" s="25" customFormat="1" ht="8.65" customHeight="1">
      <c r="A130" s="10" t="s">
        <v>89</v>
      </c>
      <c r="B130" s="118"/>
      <c r="C130" s="118"/>
      <c r="D130" s="4"/>
      <c r="E130" s="157">
        <f ca="1">SUM('37:52'!E129)</f>
        <v>32481811</v>
      </c>
      <c r="F130" s="157">
        <f ca="1">SUM('37:52'!F129)</f>
        <v>35829532</v>
      </c>
      <c r="G130" s="157">
        <f ca="1">SUM('37:52'!G129)</f>
        <v>36435696</v>
      </c>
      <c r="H130" s="157">
        <f ca="1">SUM('37:52'!H129)</f>
        <v>38760828</v>
      </c>
      <c r="I130" s="157">
        <f ca="1">SUM('37:52'!I129)</f>
        <v>37105563</v>
      </c>
      <c r="J130" s="7"/>
      <c r="K130" s="23"/>
    </row>
    <row r="131" spans="1:12" s="25" customFormat="1" ht="8.65" customHeight="1">
      <c r="A131" s="10" t="s">
        <v>90</v>
      </c>
      <c r="B131" s="118"/>
      <c r="C131" s="118"/>
      <c r="D131" s="4"/>
      <c r="E131" s="157">
        <f ca="1">SUM('37:52'!E130)</f>
        <v>829896</v>
      </c>
      <c r="F131" s="157">
        <f ca="1">SUM('37:52'!F130)</f>
        <v>1065934</v>
      </c>
      <c r="G131" s="157">
        <f ca="1">SUM('37:52'!G130)</f>
        <v>687879</v>
      </c>
      <c r="H131" s="157">
        <f ca="1">SUM('37:52'!H130)</f>
        <v>853499</v>
      </c>
      <c r="I131" s="157">
        <f ca="1">SUM('37:52'!I130)</f>
        <v>1147751</v>
      </c>
      <c r="J131" s="7"/>
      <c r="K131" s="23"/>
    </row>
    <row r="132" spans="1:12" s="25" customFormat="1" ht="8.65" customHeight="1">
      <c r="A132" s="10" t="s">
        <v>91</v>
      </c>
      <c r="B132" s="118"/>
      <c r="C132" s="118"/>
      <c r="D132" s="4"/>
      <c r="E132" s="157">
        <f ca="1">SUM('37:52'!E131)</f>
        <v>3360443</v>
      </c>
      <c r="F132" s="157">
        <f ca="1">SUM('37:52'!F131)</f>
        <v>3692302</v>
      </c>
      <c r="G132" s="157">
        <f ca="1">SUM('37:52'!G131)</f>
        <v>3940368</v>
      </c>
      <c r="H132" s="157">
        <f ca="1">SUM('37:52'!H131)</f>
        <v>4118303</v>
      </c>
      <c r="I132" s="157">
        <f ca="1">SUM('37:52'!I131)</f>
        <v>4049356</v>
      </c>
      <c r="J132" s="7"/>
      <c r="K132" s="23"/>
    </row>
    <row r="133" spans="1:12" s="25" customFormat="1" ht="8.65" customHeight="1">
      <c r="A133" s="10" t="s">
        <v>92</v>
      </c>
      <c r="B133" s="118"/>
      <c r="C133" s="118"/>
      <c r="D133" s="4"/>
      <c r="E133" s="157">
        <f ca="1">SUM('37:52'!E132)</f>
        <v>12842449</v>
      </c>
      <c r="F133" s="157">
        <f ca="1">SUM('37:52'!F132)</f>
        <v>13497427</v>
      </c>
      <c r="G133" s="157">
        <f ca="1">SUM('37:52'!G132)</f>
        <v>13445230</v>
      </c>
      <c r="H133" s="157">
        <f ca="1">SUM('37:52'!H132)</f>
        <v>13622881</v>
      </c>
      <c r="I133" s="157">
        <f ca="1">SUM('37:52'!I132)</f>
        <v>13578061</v>
      </c>
      <c r="J133" s="7"/>
      <c r="K133" s="23"/>
    </row>
    <row r="134" spans="1:12" s="25" customFormat="1" ht="8.65" customHeight="1">
      <c r="A134" s="10" t="s">
        <v>230</v>
      </c>
      <c r="B134" s="118"/>
      <c r="C134" s="118"/>
      <c r="D134" s="4"/>
      <c r="E134" s="157">
        <f ca="1">SUM('37:52'!E133)</f>
        <v>158398</v>
      </c>
      <c r="F134" s="157">
        <f ca="1">SUM('37:52'!F133)</f>
        <v>414822</v>
      </c>
      <c r="G134" s="157">
        <f ca="1">SUM('37:52'!G133)</f>
        <v>575271</v>
      </c>
      <c r="H134" s="157">
        <f ca="1">SUM('37:52'!H133)</f>
        <v>891696</v>
      </c>
      <c r="I134" s="157">
        <f ca="1">SUM('37:52'!I133)</f>
        <v>936744</v>
      </c>
      <c r="J134" s="7"/>
      <c r="K134" s="23"/>
    </row>
    <row r="135" spans="1:12" s="25" customFormat="1" ht="8.65" customHeight="1">
      <c r="A135" s="10" t="s">
        <v>93</v>
      </c>
      <c r="B135" s="118"/>
      <c r="C135" s="118"/>
      <c r="D135" s="4"/>
      <c r="E135" s="157">
        <f ca="1">SUM('37:52'!E134)</f>
        <v>1985648</v>
      </c>
      <c r="F135" s="157">
        <f ca="1">SUM('37:52'!F134)</f>
        <v>1863754</v>
      </c>
      <c r="G135" s="157">
        <f ca="1">SUM('37:52'!G134)</f>
        <v>2021991</v>
      </c>
      <c r="H135" s="157">
        <f ca="1">SUM('37:52'!H134)</f>
        <v>2311769</v>
      </c>
      <c r="I135" s="157">
        <f ca="1">SUM('37:52'!I134)</f>
        <v>2455141</v>
      </c>
      <c r="J135" s="7"/>
      <c r="K135" s="23"/>
    </row>
    <row r="136" spans="1:12" s="25" customFormat="1" ht="8.65" customHeight="1">
      <c r="A136" s="10" t="s">
        <v>94</v>
      </c>
      <c r="B136" s="118"/>
      <c r="C136" s="118"/>
      <c r="D136" s="4"/>
      <c r="E136" s="157">
        <f ca="1">SUM('37:52'!E135)</f>
        <v>5594118</v>
      </c>
      <c r="F136" s="157">
        <f ca="1">SUM('37:52'!F135)</f>
        <v>5051007</v>
      </c>
      <c r="G136" s="157">
        <f ca="1">SUM('37:52'!G135)</f>
        <v>5695159</v>
      </c>
      <c r="H136" s="157">
        <f ca="1">SUM('37:52'!H135)</f>
        <v>6372840</v>
      </c>
      <c r="I136" s="157">
        <f ca="1">SUM('37:52'!I135)</f>
        <v>6329101</v>
      </c>
      <c r="J136" s="7"/>
      <c r="K136" s="23"/>
    </row>
    <row r="137" spans="1:12" s="25" customFormat="1" ht="8.65" customHeight="1">
      <c r="A137" s="10" t="s">
        <v>95</v>
      </c>
      <c r="B137" s="118"/>
      <c r="C137" s="118"/>
      <c r="D137" s="4"/>
      <c r="E137" s="157">
        <f ca="1">SUM('37:52'!E136)</f>
        <v>487881</v>
      </c>
      <c r="F137" s="157">
        <f ca="1">SUM('37:52'!F136)</f>
        <v>572781</v>
      </c>
      <c r="G137" s="157">
        <f ca="1">SUM('37:52'!G136)</f>
        <v>469218</v>
      </c>
      <c r="H137" s="157">
        <f ca="1">SUM('37:52'!H136)</f>
        <v>484886</v>
      </c>
      <c r="I137" s="157">
        <f ca="1">SUM('37:52'!I136)</f>
        <v>478927</v>
      </c>
      <c r="J137" s="7"/>
      <c r="K137" s="23"/>
    </row>
    <row r="138" spans="1:12" s="25" customFormat="1" ht="8.65" customHeight="1">
      <c r="A138" s="10" t="s">
        <v>96</v>
      </c>
      <c r="B138" s="118"/>
      <c r="C138" s="118"/>
      <c r="D138" s="4"/>
      <c r="E138" s="157">
        <f ca="1">SUM('37:52'!E137)</f>
        <v>171493</v>
      </c>
      <c r="F138" s="157">
        <f ca="1">SUM('37:52'!F137)</f>
        <v>385847</v>
      </c>
      <c r="G138" s="157">
        <f ca="1">SUM('37:52'!G137)</f>
        <v>559465</v>
      </c>
      <c r="H138" s="157">
        <f ca="1">SUM('37:52'!H137)</f>
        <v>398233</v>
      </c>
      <c r="I138" s="157">
        <f ca="1">SUM('37:52'!I137)</f>
        <v>458755</v>
      </c>
      <c r="J138" s="33">
        <f>SUM(E139:I139)</f>
        <v>9731179</v>
      </c>
      <c r="K138" s="23"/>
    </row>
    <row r="139" spans="1:12" s="25" customFormat="1" ht="8.65" customHeight="1">
      <c r="A139" s="10" t="s">
        <v>97</v>
      </c>
      <c r="B139" s="118"/>
      <c r="C139" s="118"/>
      <c r="D139" s="4"/>
      <c r="E139" s="157">
        <f ca="1">SUM('37:52'!E138)</f>
        <v>2019209</v>
      </c>
      <c r="F139" s="157">
        <f ca="1">SUM('37:52'!F138)</f>
        <v>2126959</v>
      </c>
      <c r="G139" s="157">
        <f ca="1">SUM('37:52'!G138)</f>
        <v>2174147</v>
      </c>
      <c r="H139" s="157">
        <f ca="1">SUM('37:52'!H138)</f>
        <v>1560049</v>
      </c>
      <c r="I139" s="157">
        <f ca="1">SUM('37:52'!I138)</f>
        <v>1850815</v>
      </c>
      <c r="J139" s="108" t="str">
        <f>IF(J124=J138,"OK",FALSE)</f>
        <v>OK</v>
      </c>
      <c r="K139" s="23"/>
      <c r="L139" s="143"/>
    </row>
    <row r="140" spans="1:12" s="25" customFormat="1" ht="8.65" customHeight="1">
      <c r="A140" s="10"/>
      <c r="B140" s="118"/>
      <c r="C140" s="118"/>
      <c r="D140" s="4"/>
      <c r="E140" s="13"/>
      <c r="F140" s="13"/>
      <c r="G140" s="13"/>
      <c r="H140" s="13"/>
      <c r="I140" s="13"/>
      <c r="J140" s="111">
        <f>SUM(E141:I141)</f>
        <v>328201333</v>
      </c>
      <c r="K140" s="23"/>
    </row>
    <row r="141" spans="1:12" s="25" customFormat="1" ht="9.9499999999999993" customHeight="1">
      <c r="A141" s="46" t="s">
        <v>76</v>
      </c>
      <c r="B141" s="129"/>
      <c r="C141" s="129"/>
      <c r="D141" s="58"/>
      <c r="E141" s="55">
        <f>SUM(E130:E139)</f>
        <v>59931346</v>
      </c>
      <c r="F141" s="55">
        <f>SUM(F130:F139)</f>
        <v>64500365</v>
      </c>
      <c r="G141" s="55">
        <f>SUM(G130:G139)</f>
        <v>66004424</v>
      </c>
      <c r="H141" s="55">
        <f>SUM(H130:H139)</f>
        <v>69374984</v>
      </c>
      <c r="I141" s="55">
        <f>SUM(I130:I139)</f>
        <v>68390214</v>
      </c>
      <c r="J141" s="108" t="str">
        <f>IF(J140=J92,"OK",FALSE)</f>
        <v>OK</v>
      </c>
      <c r="K141" s="23"/>
      <c r="L141" s="143"/>
    </row>
    <row r="142" spans="1:12" s="401" customFormat="1" ht="9.9499999999999993" customHeight="1">
      <c r="A142" s="403" t="s">
        <v>458</v>
      </c>
      <c r="B142" s="399"/>
      <c r="C142" s="399"/>
      <c r="D142" s="403"/>
      <c r="E142" s="405">
        <f>E141-E137-E138-E139</f>
        <v>57252763</v>
      </c>
      <c r="F142" s="405">
        <f>F141-F137-F138-F139</f>
        <v>61414778</v>
      </c>
      <c r="G142" s="405">
        <f>G141-G137-G138-G139</f>
        <v>62801594</v>
      </c>
      <c r="H142" s="405">
        <f>H141-H137-H138-H139</f>
        <v>66931816</v>
      </c>
      <c r="I142" s="405">
        <f>I141-I137-I138-I139</f>
        <v>65601717</v>
      </c>
      <c r="J142" s="416"/>
      <c r="K142" s="400"/>
      <c r="L142" s="417"/>
    </row>
    <row r="143" spans="1:12" s="415" customFormat="1" ht="9.9499999999999993" customHeight="1">
      <c r="A143" s="403" t="s">
        <v>463</v>
      </c>
      <c r="B143" s="405"/>
      <c r="C143" s="405"/>
      <c r="D143" s="403"/>
      <c r="E143" s="420">
        <f>E142-E11+E12+E13</f>
        <v>29141927</v>
      </c>
      <c r="F143" s="420">
        <f>F142-F11+F12+F13</f>
        <v>31764174</v>
      </c>
      <c r="G143" s="420">
        <f>G142-G11+G12+G13</f>
        <v>31960077</v>
      </c>
      <c r="H143" s="420">
        <f>H142-H11+H12+H13</f>
        <v>34587754</v>
      </c>
      <c r="I143" s="420">
        <f>I142-I11+I12+I13</f>
        <v>33320456</v>
      </c>
      <c r="J143" s="405">
        <f>SUM(E147:I147)</f>
        <v>51794</v>
      </c>
      <c r="K143" s="414"/>
    </row>
    <row r="144" spans="1:12" s="415" customFormat="1" ht="9.9499999999999993" customHeight="1">
      <c r="A144" s="403" t="s">
        <v>464</v>
      </c>
      <c r="B144" s="405"/>
      <c r="C144" s="405"/>
      <c r="D144" s="403"/>
      <c r="E144" s="419">
        <f ca="1">SUM('37:52'!E141)</f>
        <v>57252763</v>
      </c>
      <c r="F144" s="419">
        <f ca="1">SUM('37:52'!F141)</f>
        <v>61414778</v>
      </c>
      <c r="G144" s="419">
        <f ca="1">SUM('37:52'!G141)</f>
        <v>62801594</v>
      </c>
      <c r="H144" s="419">
        <f ca="1">SUM('37:52'!H141)</f>
        <v>66931816</v>
      </c>
      <c r="I144" s="419">
        <f ca="1">SUM('37:52'!I141)</f>
        <v>65601717</v>
      </c>
      <c r="J144" s="405"/>
      <c r="K144" s="414"/>
    </row>
    <row r="145" spans="1:12" s="415" customFormat="1" ht="9.9499999999999993" customHeight="1">
      <c r="A145" s="403" t="s">
        <v>464</v>
      </c>
      <c r="B145" s="405"/>
      <c r="C145" s="405"/>
      <c r="D145" s="403"/>
      <c r="E145" s="419">
        <f ca="1">SUM('37:52'!E14)</f>
        <v>28110836</v>
      </c>
      <c r="F145" s="419">
        <f ca="1">SUM('37:52'!F14)</f>
        <v>29650604</v>
      </c>
      <c r="G145" s="419">
        <f ca="1">SUM('37:52'!G14)</f>
        <v>30841517</v>
      </c>
      <c r="H145" s="419">
        <f ca="1">SUM('37:52'!H14)</f>
        <v>32344062</v>
      </c>
      <c r="I145" s="419">
        <f ca="1">SUM('37:52'!I14)</f>
        <v>32281261</v>
      </c>
      <c r="J145" s="405"/>
      <c r="K145" s="414"/>
    </row>
    <row r="146" spans="1:12" s="415" customFormat="1" ht="9.9499999999999993" customHeight="1">
      <c r="A146" s="403" t="s">
        <v>466</v>
      </c>
      <c r="B146" s="405"/>
      <c r="C146" s="405"/>
      <c r="D146" s="403"/>
      <c r="E146" s="420">
        <f>E144-E145</f>
        <v>29141927</v>
      </c>
      <c r="F146" s="420">
        <f>F144-F145</f>
        <v>31764174</v>
      </c>
      <c r="G146" s="420">
        <f>G144-G145</f>
        <v>31960077</v>
      </c>
      <c r="H146" s="420">
        <f>H144-H145</f>
        <v>34587754</v>
      </c>
      <c r="I146" s="420">
        <f>I144-I145</f>
        <v>33320456</v>
      </c>
      <c r="J146" s="405"/>
      <c r="K146" s="414"/>
    </row>
    <row r="147" spans="1:12" s="63" customFormat="1" ht="9.9499999999999993" customHeight="1">
      <c r="A147" s="110" t="s">
        <v>261</v>
      </c>
      <c r="B147" s="130"/>
      <c r="C147" s="130"/>
      <c r="D147" s="89"/>
      <c r="E147" s="90">
        <f>SUM(E141-E126)</f>
        <v>-2132096</v>
      </c>
      <c r="F147" s="90">
        <f>SUM(F141-F126)</f>
        <v>827120</v>
      </c>
      <c r="G147" s="90">
        <f>SUM(G141-G126)</f>
        <v>164293</v>
      </c>
      <c r="H147" s="90">
        <f>SUM(H141-H126)</f>
        <v>1168419</v>
      </c>
      <c r="I147" s="90">
        <f>SUM(I141-I126)</f>
        <v>24058</v>
      </c>
      <c r="J147" s="108" t="str">
        <f>IF(J110=J143,"OK",FALSE)</f>
        <v>OK</v>
      </c>
      <c r="K147" s="23"/>
      <c r="L147" s="143"/>
    </row>
    <row r="148" spans="1:12" s="25" customFormat="1" ht="9.9499999999999993" customHeight="1" thickBot="1">
      <c r="A148" s="2"/>
      <c r="B148" s="3"/>
      <c r="C148" s="3"/>
      <c r="D148" s="2"/>
      <c r="E148" s="7"/>
      <c r="F148" s="7"/>
      <c r="G148" s="7"/>
      <c r="H148" s="7"/>
      <c r="I148" s="7"/>
      <c r="J148" s="7" t="s">
        <v>242</v>
      </c>
      <c r="K148" s="23"/>
    </row>
    <row r="149" spans="1:12" s="23" customFormat="1" ht="11.1" customHeight="1" thickBot="1">
      <c r="A149" s="1145" t="s">
        <v>98</v>
      </c>
      <c r="B149" s="1146"/>
      <c r="C149" s="1147"/>
      <c r="D149" s="64"/>
      <c r="E149" s="7"/>
      <c r="F149" s="7"/>
      <c r="G149" s="7"/>
      <c r="H149" s="7"/>
      <c r="I149" s="7"/>
      <c r="J149" s="7"/>
    </row>
    <row r="150" spans="1:12" s="23" customFormat="1" ht="9.9499999999999993" customHeight="1">
      <c r="A150" s="2" t="s">
        <v>99</v>
      </c>
      <c r="B150" s="7"/>
      <c r="C150" s="7"/>
      <c r="D150" s="2"/>
      <c r="E150" s="7"/>
      <c r="F150" s="7"/>
      <c r="G150" s="7"/>
      <c r="H150" s="7"/>
      <c r="I150" s="7"/>
      <c r="J150" s="7"/>
    </row>
    <row r="151" spans="1:12" s="23" customFormat="1" ht="8.65" customHeight="1">
      <c r="A151" s="10" t="s">
        <v>100</v>
      </c>
      <c r="B151" s="9"/>
      <c r="C151" s="10" t="s">
        <v>101</v>
      </c>
      <c r="D151" s="4"/>
      <c r="E151" s="157">
        <f ca="1">SUM('37:52'!E146)</f>
        <v>0</v>
      </c>
      <c r="F151" s="157">
        <f ca="1">SUM('37:52'!F146)</f>
        <v>0</v>
      </c>
      <c r="G151" s="157">
        <f ca="1">SUM('37:52'!G146)</f>
        <v>0</v>
      </c>
      <c r="H151" s="157">
        <f ca="1">SUM('37:52'!H146)</f>
        <v>0</v>
      </c>
      <c r="I151" s="157">
        <f ca="1">SUM('37:52'!I146)</f>
        <v>0</v>
      </c>
      <c r="J151" s="7"/>
    </row>
    <row r="152" spans="1:12" s="23" customFormat="1" ht="8.65" customHeight="1">
      <c r="A152" s="72"/>
      <c r="B152" s="9"/>
      <c r="C152" s="73" t="s">
        <v>102</v>
      </c>
      <c r="D152" s="74"/>
      <c r="E152" s="157">
        <f ca="1">SUM('37:52'!E149)</f>
        <v>0</v>
      </c>
      <c r="F152" s="157">
        <f ca="1">SUM('37:52'!F$149)</f>
        <v>0</v>
      </c>
      <c r="G152" s="157">
        <f ca="1">SUM('37:52'!G$149)</f>
        <v>0</v>
      </c>
      <c r="H152" s="157">
        <f ca="1">SUM('37:52'!H$149)</f>
        <v>284442</v>
      </c>
      <c r="I152" s="157">
        <f ca="1">SUM('37:52'!I$149)</f>
        <v>15067</v>
      </c>
      <c r="J152" s="7"/>
    </row>
    <row r="153" spans="1:12" s="23" customFormat="1" ht="8.65" customHeight="1">
      <c r="A153" s="10" t="s">
        <v>103</v>
      </c>
      <c r="B153" s="9"/>
      <c r="C153" s="10" t="s">
        <v>101</v>
      </c>
      <c r="D153" s="4"/>
      <c r="E153" s="157">
        <f ca="1">SUM('37:52'!E148)</f>
        <v>101459</v>
      </c>
      <c r="F153" s="157">
        <f ca="1">SUM('37:52'!F148)</f>
        <v>108049</v>
      </c>
      <c r="G153" s="157">
        <f ca="1">SUM('37:52'!G148)</f>
        <v>115288</v>
      </c>
      <c r="H153" s="157">
        <f ca="1">SUM('37:52'!H148)</f>
        <v>119794</v>
      </c>
      <c r="I153" s="157">
        <f ca="1">SUM('37:52'!I148)</f>
        <v>110736</v>
      </c>
      <c r="J153" s="7"/>
    </row>
    <row r="154" spans="1:12" s="23" customFormat="1" ht="8.65" customHeight="1">
      <c r="A154" s="72"/>
      <c r="B154" s="9"/>
      <c r="C154" s="10" t="s">
        <v>102</v>
      </c>
      <c r="D154" s="4"/>
      <c r="E154" s="157">
        <f ca="1">SUM('37:52'!E151)</f>
        <v>0</v>
      </c>
      <c r="F154" s="157">
        <f ca="1">SUM('37:52'!F$151)</f>
        <v>30744</v>
      </c>
      <c r="G154" s="157">
        <f ca="1">SUM('37:52'!G$151)</f>
        <v>177111</v>
      </c>
      <c r="H154" s="157">
        <f ca="1">SUM('37:52'!H$151)</f>
        <v>270780</v>
      </c>
      <c r="I154" s="157">
        <f ca="1">SUM('37:52'!I$151)</f>
        <v>124939</v>
      </c>
      <c r="J154" s="7"/>
    </row>
    <row r="155" spans="1:12" s="23" customFormat="1" ht="8.65" customHeight="1">
      <c r="A155" s="10" t="s">
        <v>104</v>
      </c>
      <c r="B155" s="9"/>
      <c r="C155" s="10" t="s">
        <v>101</v>
      </c>
      <c r="D155" s="4"/>
      <c r="E155" s="157">
        <f ca="1">SUM('37:52'!E150)</f>
        <v>155495</v>
      </c>
      <c r="F155" s="157">
        <f ca="1">SUM('37:52'!F150)</f>
        <v>155114</v>
      </c>
      <c r="G155" s="157">
        <f ca="1">SUM('37:52'!G150)</f>
        <v>151391</v>
      </c>
      <c r="H155" s="157">
        <f ca="1">SUM('37:52'!H150)</f>
        <v>151252</v>
      </c>
      <c r="I155" s="157">
        <f ca="1">SUM('37:52'!I150)</f>
        <v>167137</v>
      </c>
      <c r="J155" s="7"/>
    </row>
    <row r="156" spans="1:12" s="23" customFormat="1" ht="8.65" customHeight="1">
      <c r="A156" s="72"/>
      <c r="B156" s="9"/>
      <c r="C156" s="10" t="s">
        <v>102</v>
      </c>
      <c r="D156" s="4"/>
      <c r="E156" s="157">
        <f ca="1">SUM('37:52'!E$153)</f>
        <v>0</v>
      </c>
      <c r="F156" s="157">
        <f ca="1">SUM('37:52'!F$153)</f>
        <v>34115</v>
      </c>
      <c r="G156" s="157">
        <f ca="1">SUM('37:52'!G$153)</f>
        <v>0</v>
      </c>
      <c r="H156" s="157">
        <f ca="1">SUM('37:52'!H$153)</f>
        <v>104941</v>
      </c>
      <c r="I156" s="157">
        <f ca="1">SUM('37:52'!I$153)</f>
        <v>61109</v>
      </c>
      <c r="J156" s="7"/>
    </row>
    <row r="157" spans="1:12" s="23" customFormat="1" ht="8.65" customHeight="1">
      <c r="A157" s="10" t="s">
        <v>105</v>
      </c>
      <c r="B157" s="9"/>
      <c r="C157" s="10" t="s">
        <v>101</v>
      </c>
      <c r="D157" s="4"/>
      <c r="E157" s="157">
        <f ca="1">SUM('37:52'!E152)</f>
        <v>507880</v>
      </c>
      <c r="F157" s="157">
        <f ca="1">SUM('37:52'!F152)</f>
        <v>655694</v>
      </c>
      <c r="G157" s="157">
        <f ca="1">SUM('37:52'!G152)</f>
        <v>647231</v>
      </c>
      <c r="H157" s="157">
        <f ca="1">SUM('37:52'!H152)</f>
        <v>638685</v>
      </c>
      <c r="I157" s="157">
        <f ca="1">SUM('37:52'!I152)</f>
        <v>758270</v>
      </c>
      <c r="J157" s="7"/>
    </row>
    <row r="158" spans="1:12" s="23" customFormat="1" ht="8.65" customHeight="1">
      <c r="A158" s="72"/>
      <c r="B158" s="9"/>
      <c r="C158" s="10" t="s">
        <v>102</v>
      </c>
      <c r="D158" s="4"/>
      <c r="E158" s="157">
        <f ca="1">SUM('37:52'!E$155)</f>
        <v>0</v>
      </c>
      <c r="F158" s="157">
        <f ca="1">SUM('37:52'!F$155)</f>
        <v>978057</v>
      </c>
      <c r="G158" s="157">
        <f ca="1">SUM('37:52'!G$155)</f>
        <v>738971.8</v>
      </c>
      <c r="H158" s="157">
        <f ca="1">SUM('37:52'!H$155)</f>
        <v>18800</v>
      </c>
      <c r="I158" s="157">
        <f ca="1">SUM('37:52'!I$155)</f>
        <v>0</v>
      </c>
      <c r="J158" s="7"/>
    </row>
    <row r="159" spans="1:12" s="23" customFormat="1" ht="8.65" customHeight="1">
      <c r="A159" s="10" t="s">
        <v>106</v>
      </c>
      <c r="B159" s="9"/>
      <c r="C159" s="10" t="s">
        <v>101</v>
      </c>
      <c r="D159" s="4"/>
      <c r="E159" s="157">
        <f ca="1">SUM('37:52'!E154)</f>
        <v>280533</v>
      </c>
      <c r="F159" s="157">
        <f ca="1">SUM('37:52'!F154)</f>
        <v>309774</v>
      </c>
      <c r="G159" s="157">
        <f ca="1">SUM('37:52'!G154)</f>
        <v>360168</v>
      </c>
      <c r="H159" s="157">
        <f ca="1">SUM('37:52'!H154)</f>
        <v>318300</v>
      </c>
      <c r="I159" s="157">
        <f ca="1">SUM('37:52'!I154)</f>
        <v>319100</v>
      </c>
      <c r="J159" s="7"/>
    </row>
    <row r="160" spans="1:12" s="23" customFormat="1" ht="8.65" customHeight="1">
      <c r="A160" s="72"/>
      <c r="B160" s="9"/>
      <c r="C160" s="10" t="s">
        <v>102</v>
      </c>
      <c r="D160" s="4"/>
      <c r="E160" s="157">
        <f ca="1">SUM('37:52'!E$157)</f>
        <v>0</v>
      </c>
      <c r="F160" s="157">
        <f ca="1">SUM('37:52'!F$157)</f>
        <v>0</v>
      </c>
      <c r="G160" s="157">
        <f ca="1">SUM('37:52'!G$157)</f>
        <v>0</v>
      </c>
      <c r="H160" s="157">
        <f ca="1">SUM('37:52'!H$157)</f>
        <v>0</v>
      </c>
      <c r="I160" s="157">
        <f ca="1">SUM('37:52'!I$157)</f>
        <v>0</v>
      </c>
      <c r="J160" s="7"/>
    </row>
    <row r="161" spans="1:11" s="23" customFormat="1" ht="8.65" customHeight="1">
      <c r="A161" s="10" t="s">
        <v>107</v>
      </c>
      <c r="B161" s="9"/>
      <c r="C161" s="10" t="s">
        <v>101</v>
      </c>
      <c r="D161" s="4"/>
      <c r="E161" s="157">
        <f ca="1">SUM('37:52'!E156)</f>
        <v>0</v>
      </c>
      <c r="F161" s="157">
        <f ca="1">SUM('37:52'!F156)</f>
        <v>0</v>
      </c>
      <c r="G161" s="157">
        <f ca="1">SUM('37:52'!G156)</f>
        <v>0</v>
      </c>
      <c r="H161" s="157">
        <f ca="1">SUM('37:52'!H156)</f>
        <v>0</v>
      </c>
      <c r="I161" s="157">
        <f ca="1">SUM('37:52'!I156)</f>
        <v>0</v>
      </c>
      <c r="J161" s="7"/>
    </row>
    <row r="162" spans="1:11" s="23" customFormat="1" ht="8.65" customHeight="1">
      <c r="A162" s="72"/>
      <c r="B162" s="9"/>
      <c r="C162" s="10" t="s">
        <v>102</v>
      </c>
      <c r="D162" s="4"/>
      <c r="E162" s="157">
        <f ca="1">SUM('37:52'!E$159)</f>
        <v>0</v>
      </c>
      <c r="F162" s="157">
        <f ca="1">SUM('37:52'!F$159)</f>
        <v>0</v>
      </c>
      <c r="G162" s="157">
        <f ca="1">SUM('37:52'!G$159)</f>
        <v>0</v>
      </c>
      <c r="H162" s="157">
        <f ca="1">SUM('37:52'!H$159)</f>
        <v>0</v>
      </c>
      <c r="I162" s="157">
        <f ca="1">SUM('37:52'!I$159)</f>
        <v>0</v>
      </c>
      <c r="J162" s="7"/>
    </row>
    <row r="163" spans="1:11" s="23" customFormat="1" ht="8.65" customHeight="1">
      <c r="A163" s="10" t="s">
        <v>108</v>
      </c>
      <c r="B163" s="9"/>
      <c r="C163" s="10" t="s">
        <v>101</v>
      </c>
      <c r="D163" s="4"/>
      <c r="E163" s="157">
        <f ca="1">SUM('37:52'!E158)</f>
        <v>0</v>
      </c>
      <c r="F163" s="157">
        <f ca="1">SUM('37:52'!F158)</f>
        <v>0</v>
      </c>
      <c r="G163" s="157">
        <f ca="1">SUM('37:52'!G158)</f>
        <v>0</v>
      </c>
      <c r="H163" s="157">
        <f ca="1">SUM('37:52'!H158)</f>
        <v>0</v>
      </c>
      <c r="I163" s="157">
        <f ca="1">SUM('37:52'!I158)</f>
        <v>0</v>
      </c>
      <c r="J163" s="7"/>
    </row>
    <row r="164" spans="1:11" s="23" customFormat="1" ht="8.65" customHeight="1">
      <c r="A164" s="72"/>
      <c r="B164" s="9"/>
      <c r="C164" s="10" t="s">
        <v>102</v>
      </c>
      <c r="D164" s="4"/>
      <c r="E164" s="157">
        <f ca="1">SUM('37:52'!E$161)</f>
        <v>0</v>
      </c>
      <c r="F164" s="157">
        <f ca="1">SUM('37:52'!F$161)</f>
        <v>179465</v>
      </c>
      <c r="G164" s="157">
        <f ca="1">SUM('37:52'!G$161)</f>
        <v>250193</v>
      </c>
      <c r="H164" s="157">
        <f ca="1">SUM('37:52'!H$161)</f>
        <v>527310</v>
      </c>
      <c r="I164" s="157">
        <f ca="1">SUM('37:52'!I$161)</f>
        <v>866100</v>
      </c>
      <c r="J164" s="7"/>
    </row>
    <row r="165" spans="1:11" s="23" customFormat="1" ht="8.65" customHeight="1">
      <c r="A165" s="10" t="s">
        <v>109</v>
      </c>
      <c r="B165" s="9"/>
      <c r="C165" s="10" t="s">
        <v>101</v>
      </c>
      <c r="D165" s="4"/>
      <c r="E165" s="157">
        <f ca="1">SUM('37:52'!E160)</f>
        <v>491848</v>
      </c>
      <c r="F165" s="157">
        <f ca="1">SUM('37:52'!F160)</f>
        <v>507938</v>
      </c>
      <c r="G165" s="157">
        <f ca="1">SUM('37:52'!G160)</f>
        <v>572289</v>
      </c>
      <c r="H165" s="157">
        <f ca="1">SUM('37:52'!H160)</f>
        <v>516641</v>
      </c>
      <c r="I165" s="157">
        <f ca="1">SUM('37:52'!I160)</f>
        <v>470651</v>
      </c>
      <c r="J165" s="7"/>
    </row>
    <row r="166" spans="1:11" s="23" customFormat="1" ht="8.65" customHeight="1">
      <c r="A166" s="72"/>
      <c r="B166" s="9"/>
      <c r="C166" s="10" t="s">
        <v>102</v>
      </c>
      <c r="D166" s="4"/>
      <c r="E166" s="157">
        <f ca="1">SUM('37:52'!E$163)</f>
        <v>0</v>
      </c>
      <c r="F166" s="157">
        <f ca="1">SUM('37:52'!F$163)</f>
        <v>18042</v>
      </c>
      <c r="G166" s="157">
        <f ca="1">SUM('37:52'!G$163)</f>
        <v>11100</v>
      </c>
      <c r="H166" s="157">
        <f ca="1">SUM('37:52'!H$163)</f>
        <v>38727</v>
      </c>
      <c r="I166" s="157">
        <f ca="1">SUM('37:52'!I$163)</f>
        <v>5216</v>
      </c>
      <c r="J166" s="7"/>
    </row>
    <row r="167" spans="1:11" s="23" customFormat="1" ht="8.65" customHeight="1">
      <c r="A167" s="10" t="s">
        <v>219</v>
      </c>
      <c r="B167" s="9"/>
      <c r="C167" s="10" t="s">
        <v>101</v>
      </c>
      <c r="D167" s="4"/>
      <c r="E167" s="157">
        <f ca="1">SUM('37:52'!E162)</f>
        <v>904527</v>
      </c>
      <c r="F167" s="157">
        <f ca="1">SUM('37:52'!F162)</f>
        <v>986446</v>
      </c>
      <c r="G167" s="157">
        <f ca="1">SUM('37:52'!G162)</f>
        <v>1033732</v>
      </c>
      <c r="H167" s="157">
        <f ca="1">SUM('37:52'!H162)</f>
        <v>1026147</v>
      </c>
      <c r="I167" s="157">
        <f ca="1">SUM('37:52'!I162)</f>
        <v>1068311</v>
      </c>
      <c r="J167" s="7"/>
    </row>
    <row r="168" spans="1:11" s="23" customFormat="1" ht="8.65" customHeight="1">
      <c r="A168" s="72"/>
      <c r="B168" s="9"/>
      <c r="C168" s="10" t="s">
        <v>102</v>
      </c>
      <c r="D168" s="4"/>
      <c r="E168" s="157">
        <f ca="1">SUM('37:52'!E$165)</f>
        <v>0</v>
      </c>
      <c r="F168" s="157">
        <f ca="1">SUM('37:52'!F$165)</f>
        <v>16952</v>
      </c>
      <c r="G168" s="157">
        <f ca="1">SUM('37:52'!G$165)</f>
        <v>0</v>
      </c>
      <c r="H168" s="157">
        <f ca="1">SUM('37:52'!H$165)</f>
        <v>0</v>
      </c>
      <c r="I168" s="157">
        <f ca="1">SUM('37:52'!I$165)</f>
        <v>41607</v>
      </c>
      <c r="J168" s="7"/>
    </row>
    <row r="169" spans="1:11" s="23" customFormat="1" ht="8.65" customHeight="1">
      <c r="A169" s="10" t="s">
        <v>110</v>
      </c>
      <c r="B169" s="9"/>
      <c r="C169" s="10" t="s">
        <v>101</v>
      </c>
      <c r="D169" s="4"/>
      <c r="E169" s="157">
        <f ca="1">SUM('37:52'!E164)</f>
        <v>118744</v>
      </c>
      <c r="F169" s="157">
        <f ca="1">SUM('37:52'!F164)</f>
        <v>72088</v>
      </c>
      <c r="G169" s="157">
        <f ca="1">SUM('37:52'!G164)</f>
        <v>30511</v>
      </c>
      <c r="H169" s="157">
        <f ca="1">SUM('37:52'!H164)</f>
        <v>44993</v>
      </c>
      <c r="I169" s="157">
        <f ca="1">SUM('37:52'!I164)</f>
        <v>73192.100000000006</v>
      </c>
      <c r="J169" s="7"/>
    </row>
    <row r="170" spans="1:11" s="23" customFormat="1" ht="8.65" customHeight="1">
      <c r="A170" s="72"/>
      <c r="B170" s="9"/>
      <c r="C170" s="10" t="s">
        <v>102</v>
      </c>
      <c r="D170" s="4"/>
      <c r="E170" s="157">
        <f ca="1">SUM('37:52'!E$167)</f>
        <v>0</v>
      </c>
      <c r="F170" s="157">
        <f ca="1">SUM('37:52'!F$167)</f>
        <v>68233</v>
      </c>
      <c r="G170" s="157">
        <f ca="1">SUM('37:52'!G$167)</f>
        <v>59588</v>
      </c>
      <c r="H170" s="157">
        <f ca="1">SUM('37:52'!H$167)</f>
        <v>22315</v>
      </c>
      <c r="I170" s="157">
        <f ca="1">SUM('37:52'!I$167)</f>
        <v>0</v>
      </c>
      <c r="J170" s="7"/>
    </row>
    <row r="171" spans="1:11" s="25" customFormat="1" ht="8.65" customHeight="1">
      <c r="A171" s="10" t="s">
        <v>111</v>
      </c>
      <c r="B171" s="5"/>
      <c r="C171" s="10" t="s">
        <v>112</v>
      </c>
      <c r="D171" s="4"/>
      <c r="E171" s="157">
        <f ca="1">SUM('37:52'!E166)</f>
        <v>236643</v>
      </c>
      <c r="F171" s="157">
        <f ca="1">SUM('37:52'!F166)</f>
        <v>292847</v>
      </c>
      <c r="G171" s="157">
        <f ca="1">SUM('37:52'!G166)</f>
        <v>361776</v>
      </c>
      <c r="H171" s="157">
        <f ca="1">SUM('37:52'!H166)</f>
        <v>403132</v>
      </c>
      <c r="I171" s="157">
        <f ca="1">SUM('37:52'!I166)</f>
        <v>448284.7</v>
      </c>
      <c r="J171" s="7"/>
      <c r="K171" s="23"/>
    </row>
    <row r="172" spans="1:11" s="23" customFormat="1" ht="9.9499999999999993" customHeight="1">
      <c r="A172" s="10"/>
      <c r="B172" s="9"/>
      <c r="C172" s="131"/>
      <c r="D172" s="4"/>
      <c r="E172" s="13"/>
      <c r="F172" s="13"/>
      <c r="G172" s="13"/>
      <c r="H172" s="13"/>
      <c r="I172" s="13"/>
      <c r="J172" s="7"/>
    </row>
    <row r="173" spans="1:11" s="25" customFormat="1" ht="9.9499999999999993" customHeight="1">
      <c r="A173" s="46" t="s">
        <v>220</v>
      </c>
      <c r="B173" s="126"/>
      <c r="C173" s="126"/>
      <c r="D173" s="91"/>
      <c r="E173" s="55">
        <f>E151+E153+E155+E157+E159+E161+E163+E165+E167+E169+E171</f>
        <v>2797129</v>
      </c>
      <c r="F173" s="55">
        <f>F151+F153+F155+F157+F159+F161+F163+F165+F167+F169+F171</f>
        <v>3087950</v>
      </c>
      <c r="G173" s="55">
        <f>G151+G153+G155+G157+G159+G161+G163+G165+G167+G169+G171</f>
        <v>3272386</v>
      </c>
      <c r="H173" s="55">
        <f>H151+H153+H155+H157+H159+H161+H163+H165+H167+H169+H171</f>
        <v>3218944</v>
      </c>
      <c r="I173" s="55">
        <f>I151+I153+I155+I157+I159+I161+I163+I165+I167+I169+I171</f>
        <v>3415681.8000000003</v>
      </c>
      <c r="J173" s="7"/>
      <c r="K173" s="23"/>
    </row>
    <row r="174" spans="1:11" s="25" customFormat="1" ht="9.9499999999999993" customHeight="1">
      <c r="A174" s="46" t="s">
        <v>113</v>
      </c>
      <c r="B174" s="126"/>
      <c r="C174" s="126"/>
      <c r="D174" s="91"/>
      <c r="E174" s="55">
        <f>E152+E154+E156+E158+E160+E162+E164+E166+E168+E170</f>
        <v>0</v>
      </c>
      <c r="F174" s="55">
        <f>F152+F154+F156+F158+F160+F162+F164+F166+F168+F170</f>
        <v>1325608</v>
      </c>
      <c r="G174" s="55">
        <f>G152+G154+G156+G158+G160+G162+G164+G166+G168+G170</f>
        <v>1236963.8</v>
      </c>
      <c r="H174" s="55">
        <f>H152+H154+H156+H158+H160+H162+H164+H166+H168+H170</f>
        <v>1267315</v>
      </c>
      <c r="I174" s="55">
        <f>I152+I154+I156+I158+I160+I162+I164+I166+I168+I170</f>
        <v>1114038</v>
      </c>
      <c r="J174" s="7"/>
      <c r="K174" s="23"/>
    </row>
    <row r="175" spans="1:11" s="415" customFormat="1" ht="9.9499999999999993" customHeight="1">
      <c r="A175" s="403" t="s">
        <v>464</v>
      </c>
      <c r="B175" s="404"/>
      <c r="C175" s="404"/>
      <c r="D175" s="403"/>
      <c r="E175" s="405">
        <f ca="1">SUM('37:52'!E$171)</f>
        <v>0</v>
      </c>
      <c r="F175" s="831">
        <f ca="1">SUM('37:52'!F$171)</f>
        <v>1325608</v>
      </c>
      <c r="G175" s="831">
        <f ca="1">SUM('37:52'!G$171)</f>
        <v>1236963.8</v>
      </c>
      <c r="H175" s="831">
        <f ca="1">SUM('37:52'!H$171)</f>
        <v>1267315</v>
      </c>
      <c r="I175" s="405">
        <f ca="1">SUM('37:52'!I$171)</f>
        <v>1114038</v>
      </c>
      <c r="J175" s="405"/>
      <c r="K175" s="414"/>
    </row>
    <row r="176" spans="1:11" s="25" customFormat="1" ht="9.9499999999999993" customHeight="1">
      <c r="A176" s="46" t="s">
        <v>114</v>
      </c>
      <c r="B176" s="120"/>
      <c r="C176" s="120"/>
      <c r="D176" s="91"/>
      <c r="E176" s="55">
        <f ca="1">E173+E174</f>
        <v>2797129</v>
      </c>
      <c r="F176" s="55">
        <f ca="1">F173+F174</f>
        <v>4413558</v>
      </c>
      <c r="G176" s="55">
        <f ca="1">G173+G174</f>
        <v>4509349.8</v>
      </c>
      <c r="H176" s="55">
        <f ca="1">H173+H174</f>
        <v>4486259</v>
      </c>
      <c r="I176" s="55">
        <f ca="1">I173+I174</f>
        <v>4529719.8000000007</v>
      </c>
      <c r="J176" s="7"/>
      <c r="K176" s="23"/>
    </row>
    <row r="177" spans="1:11" s="25" customFormat="1" ht="8.65" customHeight="1">
      <c r="A177" s="66" t="s">
        <v>115</v>
      </c>
      <c r="B177" s="132"/>
      <c r="C177" s="132"/>
      <c r="D177" s="67"/>
      <c r="E177" s="1154">
        <f ca="1">SUM('37:52'!E172)</f>
        <v>0</v>
      </c>
      <c r="F177" s="1154">
        <f ca="1">SUM('37:52'!F172)</f>
        <v>1325608</v>
      </c>
      <c r="G177" s="1154">
        <f ca="1">SUM('37:52'!G172)</f>
        <v>1144069.8</v>
      </c>
      <c r="H177" s="1154">
        <f ca="1">SUM('37:52'!H172)</f>
        <v>1267315</v>
      </c>
      <c r="I177" s="1154">
        <f ca="1">SUM('37:52'!I172)</f>
        <v>742764</v>
      </c>
      <c r="J177" s="7"/>
      <c r="K177" s="23"/>
    </row>
    <row r="178" spans="1:11" s="25" customFormat="1" ht="8.65" customHeight="1">
      <c r="A178" s="11" t="s">
        <v>116</v>
      </c>
      <c r="B178" s="133"/>
      <c r="C178" s="133"/>
      <c r="D178" s="68"/>
      <c r="E178" s="1155">
        <f ca="1">SUM('37:52'!E173)</f>
        <v>2797129</v>
      </c>
      <c r="F178" s="1155">
        <f ca="1">SUM('37:52'!F173)</f>
        <v>4413558</v>
      </c>
      <c r="G178" s="1155">
        <f ca="1">SUM('37:52'!G173)</f>
        <v>4509349.8</v>
      </c>
      <c r="H178" s="1155">
        <f ca="1">SUM('37:52'!H173)</f>
        <v>4486259</v>
      </c>
      <c r="I178" s="1155">
        <f ca="1">SUM('37:52'!I173)</f>
        <v>4529719.8</v>
      </c>
      <c r="J178" s="7"/>
      <c r="K178" s="23"/>
    </row>
    <row r="179" spans="1:11" s="25" customFormat="1" ht="9.9499999999999993" customHeight="1">
      <c r="A179" s="46" t="s">
        <v>117</v>
      </c>
      <c r="B179" s="120"/>
      <c r="C179" s="120"/>
      <c r="D179" s="91"/>
      <c r="E179" s="55">
        <f>SUM(E176+E177)</f>
        <v>2797129</v>
      </c>
      <c r="F179" s="55">
        <f>SUM(F176+F177)</f>
        <v>5739166</v>
      </c>
      <c r="G179" s="55">
        <f>SUM(G176+G177)</f>
        <v>5653419.5999999996</v>
      </c>
      <c r="H179" s="55">
        <f>SUM(H176+H177)</f>
        <v>5753574</v>
      </c>
      <c r="I179" s="55">
        <f>SUM(I176+I177)</f>
        <v>5272483.8000000007</v>
      </c>
      <c r="J179" s="7"/>
      <c r="K179" s="23"/>
    </row>
    <row r="180" spans="1:11" s="23" customFormat="1" ht="9.9499999999999993" customHeight="1" thickBot="1">
      <c r="A180" s="2"/>
      <c r="B180" s="7"/>
      <c r="C180" s="7"/>
      <c r="D180" s="2"/>
      <c r="E180" s="7"/>
      <c r="F180" s="7"/>
      <c r="G180" s="7"/>
      <c r="H180" s="7"/>
      <c r="I180" s="7"/>
      <c r="J180" s="7"/>
    </row>
    <row r="181" spans="1:11" s="25" customFormat="1" ht="9.9499999999999993" customHeight="1" thickBot="1">
      <c r="A181" s="77" t="s">
        <v>118</v>
      </c>
      <c r="B181" s="122"/>
      <c r="C181" s="3"/>
      <c r="D181" s="30"/>
      <c r="E181" s="7"/>
      <c r="F181" s="7"/>
      <c r="G181" s="7"/>
      <c r="H181" s="7"/>
      <c r="I181" s="7"/>
      <c r="J181" s="7"/>
      <c r="K181" s="23"/>
    </row>
    <row r="182" spans="1:11" s="23" customFormat="1" ht="9.9499999999999993" customHeight="1">
      <c r="A182" s="2"/>
      <c r="B182" s="7"/>
      <c r="C182" s="7"/>
      <c r="D182" s="2"/>
      <c r="E182" s="7"/>
      <c r="F182" s="7"/>
      <c r="G182" s="7"/>
      <c r="H182" s="7"/>
      <c r="I182" s="7"/>
      <c r="J182" s="7"/>
    </row>
    <row r="183" spans="1:11" s="43" customFormat="1" ht="9.9499999999999993" customHeight="1">
      <c r="A183" s="70" t="s">
        <v>119</v>
      </c>
      <c r="B183" s="120"/>
      <c r="C183" s="120"/>
      <c r="D183" s="71"/>
      <c r="E183" s="13">
        <f>SUM(E110)</f>
        <v>-2132096</v>
      </c>
      <c r="F183" s="13">
        <f>SUM(F110)</f>
        <v>827120</v>
      </c>
      <c r="G183" s="13">
        <f>SUM(G110)</f>
        <v>164293</v>
      </c>
      <c r="H183" s="13">
        <f>SUM(H110)</f>
        <v>1168419</v>
      </c>
      <c r="I183" s="13">
        <f>SUM(I110)</f>
        <v>24058</v>
      </c>
      <c r="J183" s="56"/>
      <c r="K183" s="23"/>
    </row>
    <row r="184" spans="1:11" s="43" customFormat="1" ht="9.9499999999999993" customHeight="1">
      <c r="A184" s="70" t="s">
        <v>120</v>
      </c>
      <c r="B184" s="120"/>
      <c r="C184" s="120"/>
      <c r="D184" s="71"/>
      <c r="E184" s="13">
        <f>E174</f>
        <v>0</v>
      </c>
      <c r="F184" s="13">
        <f>F174</f>
        <v>1325608</v>
      </c>
      <c r="G184" s="13">
        <f>G174</f>
        <v>1236963.8</v>
      </c>
      <c r="H184" s="13">
        <f>H174</f>
        <v>1267315</v>
      </c>
      <c r="I184" s="13">
        <f>I174</f>
        <v>1114038</v>
      </c>
      <c r="J184" s="56"/>
      <c r="K184" s="23"/>
    </row>
    <row r="185" spans="1:11" s="23" customFormat="1" ht="9.9499999999999993" customHeight="1" thickBot="1">
      <c r="A185" s="65"/>
      <c r="B185" s="121"/>
      <c r="C185" s="121"/>
      <c r="D185" s="4"/>
      <c r="E185" s="13"/>
      <c r="F185" s="13"/>
      <c r="G185" s="13"/>
      <c r="H185" s="13"/>
      <c r="I185" s="13"/>
      <c r="J185" s="7"/>
    </row>
    <row r="186" spans="1:11" s="23" customFormat="1" ht="11.1" customHeight="1" thickTop="1" thickBot="1">
      <c r="A186" s="92" t="s">
        <v>258</v>
      </c>
      <c r="B186" s="134"/>
      <c r="C186" s="135"/>
      <c r="D186" s="93"/>
      <c r="E186" s="90">
        <f>SUM(E183:E184)</f>
        <v>-2132096</v>
      </c>
      <c r="F186" s="90">
        <f>SUM(F183:F184)</f>
        <v>2152728</v>
      </c>
      <c r="G186" s="90">
        <f>SUM(G183:G184)</f>
        <v>1401256.8</v>
      </c>
      <c r="H186" s="90">
        <f>SUM(H183:H184)</f>
        <v>2435734</v>
      </c>
      <c r="I186" s="90">
        <f>SUM(I183:I184)</f>
        <v>1138096</v>
      </c>
      <c r="J186" s="78"/>
    </row>
    <row r="187" spans="1:11" s="40" customFormat="1" ht="12" customHeight="1" thickTop="1">
      <c r="A187" s="1141" t="s">
        <v>315</v>
      </c>
      <c r="B187" s="1141"/>
      <c r="C187" s="1141"/>
      <c r="D187" s="1144" t="s">
        <v>29</v>
      </c>
      <c r="E187" s="1144"/>
      <c r="F187" s="1144"/>
      <c r="G187" s="1144"/>
      <c r="H187" s="1144"/>
      <c r="I187" s="76" t="s">
        <v>244</v>
      </c>
      <c r="J187" s="39"/>
      <c r="K187" s="23"/>
    </row>
    <row r="188" spans="1:11" s="41" customFormat="1" ht="9.9499999999999993" customHeight="1">
      <c r="A188" s="128"/>
      <c r="B188" s="29"/>
      <c r="C188" s="29"/>
      <c r="D188" s="27"/>
      <c r="E188" s="27"/>
      <c r="F188" s="27"/>
      <c r="G188" s="27"/>
      <c r="H188" s="27"/>
      <c r="I188" s="26"/>
      <c r="J188" s="29"/>
      <c r="K188" s="23"/>
    </row>
    <row r="189" spans="1:11" s="25" customFormat="1" ht="9.9499999999999993" customHeight="1" thickBot="1">
      <c r="A189" s="1"/>
      <c r="B189" s="3"/>
      <c r="C189" s="3"/>
      <c r="D189" s="94" t="s">
        <v>31</v>
      </c>
      <c r="E189" s="95">
        <f>E95</f>
        <v>2005</v>
      </c>
      <c r="F189" s="95">
        <f>F95</f>
        <v>2006</v>
      </c>
      <c r="G189" s="95">
        <f>G95</f>
        <v>2007</v>
      </c>
      <c r="H189" s="95">
        <f>H95</f>
        <v>2008</v>
      </c>
      <c r="I189" s="95">
        <f>I95</f>
        <v>2009</v>
      </c>
      <c r="J189" s="3"/>
      <c r="K189" s="23"/>
    </row>
    <row r="190" spans="1:11" s="23" customFormat="1" ht="9.9499999999999993" customHeight="1" thickBot="1">
      <c r="A190" s="1145" t="s">
        <v>121</v>
      </c>
      <c r="B190" s="1146"/>
      <c r="C190" s="1147"/>
      <c r="D190" s="64"/>
      <c r="E190" s="7"/>
      <c r="F190" s="7"/>
      <c r="G190" s="7"/>
      <c r="H190" s="7"/>
      <c r="I190" s="7"/>
      <c r="J190" s="7"/>
    </row>
    <row r="191" spans="1:11" s="23" customFormat="1" ht="9.9499999999999993" customHeight="1">
      <c r="A191" s="2"/>
      <c r="B191" s="7"/>
      <c r="C191" s="7"/>
      <c r="D191" s="2"/>
      <c r="E191" s="7"/>
      <c r="F191" s="7"/>
      <c r="G191" s="7"/>
      <c r="H191" s="7"/>
      <c r="I191" s="7"/>
      <c r="J191" s="7"/>
    </row>
    <row r="192" spans="1:11" s="43" customFormat="1" ht="9.9499999999999993" customHeight="1">
      <c r="A192" s="42" t="s">
        <v>122</v>
      </c>
      <c r="B192" s="56"/>
      <c r="C192" s="56"/>
      <c r="D192" s="109"/>
      <c r="E192" s="56"/>
      <c r="F192" s="56"/>
      <c r="G192" s="56"/>
      <c r="H192" s="7"/>
      <c r="I192" s="56"/>
      <c r="J192" s="56"/>
      <c r="K192" s="23"/>
    </row>
    <row r="193" spans="1:11" s="23" customFormat="1" ht="8.65" customHeight="1">
      <c r="A193" s="2"/>
      <c r="B193" s="7"/>
      <c r="C193" s="7"/>
      <c r="D193" s="2"/>
      <c r="E193" s="7"/>
      <c r="F193" s="7"/>
      <c r="G193" s="7"/>
      <c r="H193" s="7"/>
      <c r="I193" s="7"/>
      <c r="J193" s="7"/>
    </row>
    <row r="194" spans="1:11" s="23" customFormat="1" ht="8.65" customHeight="1">
      <c r="A194" s="10" t="s">
        <v>123</v>
      </c>
      <c r="B194" s="118"/>
      <c r="C194" s="118"/>
      <c r="D194" s="4"/>
      <c r="E194" s="157">
        <f ca="1">SUM('37:52'!E191)</f>
        <v>-39578</v>
      </c>
      <c r="F194" s="157">
        <f ca="1">SUM('37:52'!F191)</f>
        <v>-35860</v>
      </c>
      <c r="G194" s="157">
        <f ca="1">SUM('37:52'!G191)</f>
        <v>-28220</v>
      </c>
      <c r="H194" s="157">
        <f ca="1">SUM('37:52'!H191)</f>
        <v>-412774</v>
      </c>
      <c r="I194" s="157">
        <f ca="1">SUM('37:52'!I191)</f>
        <v>-15067</v>
      </c>
      <c r="J194" s="7"/>
    </row>
    <row r="195" spans="1:11" s="23" customFormat="1" ht="8.65" customHeight="1">
      <c r="A195" s="10" t="s">
        <v>124</v>
      </c>
      <c r="B195" s="118"/>
      <c r="C195" s="118"/>
      <c r="D195" s="4"/>
      <c r="E195" s="157">
        <f ca="1">SUM('37:52'!E192)</f>
        <v>-136324</v>
      </c>
      <c r="F195" s="157">
        <f ca="1">SUM('37:52'!F192)</f>
        <v>72327</v>
      </c>
      <c r="G195" s="157">
        <f ca="1">SUM('37:52'!G192)</f>
        <v>-177111</v>
      </c>
      <c r="H195" s="157">
        <f ca="1">SUM('37:52'!H192)</f>
        <v>-12749</v>
      </c>
      <c r="I195" s="157">
        <f ca="1">SUM('37:52'!I192)</f>
        <v>-222361</v>
      </c>
      <c r="J195" s="7"/>
    </row>
    <row r="196" spans="1:11" s="23" customFormat="1" ht="8.65" customHeight="1">
      <c r="A196" s="10" t="s">
        <v>125</v>
      </c>
      <c r="B196" s="118"/>
      <c r="C196" s="118"/>
      <c r="D196" s="4"/>
      <c r="E196" s="157">
        <f ca="1">SUM('37:52'!E193)</f>
        <v>-2614026</v>
      </c>
      <c r="F196" s="157">
        <f ca="1">SUM('37:52'!F193)</f>
        <v>-2673321</v>
      </c>
      <c r="G196" s="157">
        <f ca="1">SUM('37:52'!G193)</f>
        <v>-1295965</v>
      </c>
      <c r="H196" s="157">
        <f ca="1">SUM('37:52'!H193)</f>
        <v>-1707484</v>
      </c>
      <c r="I196" s="157">
        <f ca="1">SUM('37:52'!I193)</f>
        <v>-284812</v>
      </c>
      <c r="J196" s="7"/>
    </row>
    <row r="197" spans="1:11" s="23" customFormat="1" ht="8.65" customHeight="1">
      <c r="A197" s="10" t="s">
        <v>126</v>
      </c>
      <c r="B197" s="118"/>
      <c r="C197" s="118"/>
      <c r="D197" s="4"/>
      <c r="E197" s="157">
        <f ca="1">SUM('37:52'!E194)</f>
        <v>-768892</v>
      </c>
      <c r="F197" s="157">
        <f ca="1">SUM('37:52'!F194)</f>
        <v>-28729</v>
      </c>
      <c r="G197" s="157">
        <f ca="1">SUM('37:52'!G194)</f>
        <v>-419780</v>
      </c>
      <c r="H197" s="157">
        <f ca="1">SUM('37:52'!H194)</f>
        <v>-48268</v>
      </c>
      <c r="I197" s="157">
        <f ca="1">SUM('37:52'!I194)</f>
        <v>-108160</v>
      </c>
      <c r="J197" s="7"/>
    </row>
    <row r="198" spans="1:11" s="23" customFormat="1" ht="8.65" customHeight="1">
      <c r="A198" s="10" t="s">
        <v>127</v>
      </c>
      <c r="B198" s="118"/>
      <c r="C198" s="118"/>
      <c r="D198" s="4"/>
      <c r="E198" s="157">
        <f ca="1">SUM('37:52'!E195)</f>
        <v>0</v>
      </c>
      <c r="F198" s="157">
        <f ca="1">SUM('37:52'!F195)</f>
        <v>0</v>
      </c>
      <c r="G198" s="157">
        <f ca="1">SUM('37:52'!G195)</f>
        <v>0</v>
      </c>
      <c r="H198" s="157">
        <f ca="1">SUM('37:52'!H195)</f>
        <v>0</v>
      </c>
      <c r="I198" s="157">
        <f ca="1">SUM('37:52'!I195)</f>
        <v>0</v>
      </c>
      <c r="J198" s="7"/>
    </row>
    <row r="199" spans="1:11" s="23" customFormat="1" ht="8.65" customHeight="1">
      <c r="A199" s="10" t="s">
        <v>128</v>
      </c>
      <c r="B199" s="118"/>
      <c r="C199" s="118"/>
      <c r="D199" s="4"/>
      <c r="E199" s="157">
        <f ca="1">SUM('37:52'!E196)</f>
        <v>0</v>
      </c>
      <c r="F199" s="157">
        <f ca="1">SUM('37:52'!F196)</f>
        <v>0</v>
      </c>
      <c r="G199" s="157">
        <f ca="1">SUM('37:52'!G196)</f>
        <v>0</v>
      </c>
      <c r="H199" s="157">
        <f ca="1">SUM('37:52'!H196)</f>
        <v>0</v>
      </c>
      <c r="I199" s="157">
        <f ca="1">SUM('37:52'!I196)</f>
        <v>0</v>
      </c>
      <c r="J199" s="7"/>
    </row>
    <row r="200" spans="1:11" s="23" customFormat="1" ht="8.65" customHeight="1">
      <c r="A200" s="10" t="s">
        <v>129</v>
      </c>
      <c r="B200" s="118"/>
      <c r="C200" s="118"/>
      <c r="D200" s="4"/>
      <c r="E200" s="157">
        <f ca="1">SUM('37:52'!E197)</f>
        <v>-1156684</v>
      </c>
      <c r="F200" s="157">
        <f ca="1">SUM('37:52'!F197)</f>
        <v>-859931</v>
      </c>
      <c r="G200" s="157">
        <f ca="1">SUM('37:52'!G197)</f>
        <v>-183386</v>
      </c>
      <c r="H200" s="157">
        <f ca="1">SUM('37:52'!H197)</f>
        <v>-960096</v>
      </c>
      <c r="I200" s="157">
        <f ca="1">SUM('37:52'!I197)</f>
        <v>-1927761</v>
      </c>
      <c r="J200" s="7"/>
    </row>
    <row r="201" spans="1:11" s="23" customFormat="1" ht="8.65" customHeight="1">
      <c r="A201" s="10" t="s">
        <v>130</v>
      </c>
      <c r="B201" s="118"/>
      <c r="C201" s="118"/>
      <c r="D201" s="4"/>
      <c r="E201" s="157">
        <f ca="1">SUM('37:52'!E198)</f>
        <v>-1342288</v>
      </c>
      <c r="F201" s="157">
        <f ca="1">SUM('37:52'!F198)</f>
        <v>-711486</v>
      </c>
      <c r="G201" s="157">
        <f ca="1">SUM('37:52'!G198)</f>
        <v>216911</v>
      </c>
      <c r="H201" s="157">
        <f ca="1">SUM('37:52'!H198)</f>
        <v>-1522417</v>
      </c>
      <c r="I201" s="157">
        <f ca="1">SUM('37:52'!I198)</f>
        <v>-2743100</v>
      </c>
      <c r="J201" s="7"/>
    </row>
    <row r="202" spans="1:11" s="23" customFormat="1" ht="8.65" customHeight="1">
      <c r="A202" s="10" t="s">
        <v>131</v>
      </c>
      <c r="B202" s="118"/>
      <c r="C202" s="118"/>
      <c r="D202" s="4"/>
      <c r="E202" s="157">
        <f ca="1">SUM('37:52'!E199)</f>
        <v>-120144</v>
      </c>
      <c r="F202" s="157">
        <f ca="1">SUM('37:52'!F199)</f>
        <v>-148470</v>
      </c>
      <c r="G202" s="157">
        <f ca="1">SUM('37:52'!G199)</f>
        <v>-150707</v>
      </c>
      <c r="H202" s="157">
        <f ca="1">SUM('37:52'!H199)</f>
        <v>-775747</v>
      </c>
      <c r="I202" s="157">
        <f ca="1">SUM('37:52'!I199)</f>
        <v>-145366</v>
      </c>
      <c r="J202" s="7"/>
    </row>
    <row r="203" spans="1:11" s="25" customFormat="1" ht="8.65" customHeight="1">
      <c r="A203" s="10" t="s">
        <v>132</v>
      </c>
      <c r="B203" s="19"/>
      <c r="C203" s="19"/>
      <c r="D203" s="4"/>
      <c r="E203" s="157">
        <f ca="1">SUM('37:52'!E200)</f>
        <v>-18696</v>
      </c>
      <c r="F203" s="157">
        <f ca="1">SUM('37:52'!F200)</f>
        <v>-258200</v>
      </c>
      <c r="G203" s="157">
        <f ca="1">SUM('37:52'!G200)</f>
        <v>-330870</v>
      </c>
      <c r="H203" s="157">
        <f ca="1">SUM('37:52'!H200)</f>
        <v>-57044</v>
      </c>
      <c r="I203" s="157">
        <f ca="1">SUM('37:52'!I200)</f>
        <v>-104269</v>
      </c>
      <c r="J203" s="7"/>
      <c r="K203" s="23"/>
    </row>
    <row r="204" spans="1:11" s="23" customFormat="1" ht="8.65" customHeight="1">
      <c r="A204" s="46" t="s">
        <v>240</v>
      </c>
      <c r="B204" s="120"/>
      <c r="C204" s="120"/>
      <c r="D204" s="71"/>
      <c r="E204" s="56"/>
      <c r="F204" s="56"/>
      <c r="G204" s="56"/>
      <c r="H204" s="56"/>
      <c r="I204" s="56"/>
      <c r="J204" s="7"/>
    </row>
    <row r="205" spans="1:11" s="23" customFormat="1" ht="9.9499999999999993" customHeight="1">
      <c r="A205" s="96" t="s">
        <v>259</v>
      </c>
      <c r="B205" s="136"/>
      <c r="C205" s="120"/>
      <c r="D205" s="93"/>
      <c r="E205" s="90">
        <f>SUM(E194:E203)</f>
        <v>-6196632</v>
      </c>
      <c r="F205" s="90">
        <f>SUM(F194:F203)</f>
        <v>-4643670</v>
      </c>
      <c r="G205" s="90">
        <f>SUM(G194:G203)</f>
        <v>-2369128</v>
      </c>
      <c r="H205" s="90">
        <f>SUM(H194:H203)</f>
        <v>-5496579</v>
      </c>
      <c r="I205" s="90">
        <f>SUM(I194:I203)</f>
        <v>-5550896</v>
      </c>
      <c r="J205" s="79">
        <f>SUM(E205:I205)</f>
        <v>-24256905</v>
      </c>
    </row>
    <row r="206" spans="1:11" s="23" customFormat="1" ht="9.9499999999999993" customHeight="1">
      <c r="A206" s="2"/>
      <c r="B206" s="7"/>
      <c r="C206" s="7"/>
      <c r="D206" s="2"/>
      <c r="E206" s="7"/>
      <c r="F206" s="7"/>
      <c r="G206" s="7"/>
      <c r="H206" s="7"/>
      <c r="I206" s="7"/>
      <c r="J206" s="7"/>
    </row>
    <row r="207" spans="1:11" s="43" customFormat="1" ht="9.9499999999999993" customHeight="1">
      <c r="A207" s="42" t="s">
        <v>133</v>
      </c>
      <c r="B207" s="56"/>
      <c r="C207" s="56"/>
      <c r="D207" s="109"/>
      <c r="E207" s="56"/>
      <c r="F207" s="56"/>
      <c r="G207" s="56"/>
      <c r="H207" s="56"/>
      <c r="I207" s="56"/>
      <c r="J207" s="56"/>
      <c r="K207" s="23"/>
    </row>
    <row r="208" spans="1:11" s="23" customFormat="1" ht="8.65" customHeight="1">
      <c r="A208" s="1"/>
      <c r="B208" s="7"/>
      <c r="C208" s="7"/>
      <c r="D208" s="1"/>
      <c r="E208" s="7"/>
      <c r="F208" s="7"/>
      <c r="G208" s="7"/>
      <c r="H208" s="7"/>
      <c r="I208" s="7"/>
      <c r="J208" s="7"/>
    </row>
    <row r="209" spans="1:11" s="23" customFormat="1" ht="9.9499999999999993" customHeight="1">
      <c r="A209" s="42" t="s">
        <v>134</v>
      </c>
      <c r="B209" s="7"/>
      <c r="C209" s="7"/>
      <c r="D209" s="1"/>
      <c r="E209" s="7"/>
      <c r="F209" s="7"/>
      <c r="G209" s="7"/>
      <c r="H209" s="7"/>
      <c r="I209" s="7"/>
      <c r="J209" s="7"/>
    </row>
    <row r="210" spans="1:11" s="23" customFormat="1" ht="8.65" customHeight="1">
      <c r="A210" s="10" t="s">
        <v>135</v>
      </c>
      <c r="B210" s="118"/>
      <c r="C210" s="118"/>
      <c r="D210" s="4"/>
      <c r="E210" s="157">
        <f ca="1">SUM('37:52'!E205)</f>
        <v>0</v>
      </c>
      <c r="F210" s="157">
        <f ca="1">SUM('37:52'!F205)</f>
        <v>0</v>
      </c>
      <c r="G210" s="157">
        <f ca="1">SUM('37:52'!G205)</f>
        <v>0</v>
      </c>
      <c r="H210" s="157">
        <f ca="1">SUM('37:52'!H205)</f>
        <v>0</v>
      </c>
      <c r="I210" s="157">
        <f ca="1">SUM('37:52'!I205)</f>
        <v>0</v>
      </c>
      <c r="J210" s="7"/>
    </row>
    <row r="211" spans="1:11" s="23" customFormat="1" ht="8.65" customHeight="1">
      <c r="A211" s="10" t="s">
        <v>136</v>
      </c>
      <c r="B211" s="118"/>
      <c r="C211" s="118"/>
      <c r="D211" s="4"/>
      <c r="E211" s="157">
        <f ca="1">SUM('37:52'!E206)</f>
        <v>0</v>
      </c>
      <c r="F211" s="157">
        <f ca="1">SUM('37:52'!F206)</f>
        <v>0</v>
      </c>
      <c r="G211" s="157">
        <f ca="1">SUM('37:52'!G206)</f>
        <v>0</v>
      </c>
      <c r="H211" s="157">
        <f ca="1">SUM('37:52'!H206)</f>
        <v>0</v>
      </c>
      <c r="I211" s="157">
        <f ca="1">SUM('37:52'!I206)</f>
        <v>0</v>
      </c>
      <c r="J211" s="7"/>
    </row>
    <row r="212" spans="1:11" s="23" customFormat="1" ht="8.65" customHeight="1">
      <c r="A212" s="10" t="s">
        <v>137</v>
      </c>
      <c r="B212" s="118"/>
      <c r="C212" s="118"/>
      <c r="D212" s="4"/>
      <c r="E212" s="157">
        <f ca="1">SUM('37:52'!E207)</f>
        <v>8027417</v>
      </c>
      <c r="F212" s="157">
        <f ca="1">SUM('37:52'!F207)</f>
        <v>5863384</v>
      </c>
      <c r="G212" s="157">
        <f ca="1">SUM('37:52'!G207)</f>
        <v>4330621</v>
      </c>
      <c r="H212" s="157">
        <f ca="1">SUM('37:52'!H207)</f>
        <v>6103415</v>
      </c>
      <c r="I212" s="157">
        <f ca="1">SUM('37:52'!I207)</f>
        <v>6779232</v>
      </c>
      <c r="J212" s="7"/>
    </row>
    <row r="213" spans="1:11" s="25" customFormat="1" ht="8.65" customHeight="1">
      <c r="A213" s="10" t="s">
        <v>138</v>
      </c>
      <c r="B213" s="19"/>
      <c r="C213" s="19"/>
      <c r="D213" s="4"/>
      <c r="E213" s="157">
        <f ca="1">SUM('37:52'!E208)</f>
        <v>1345</v>
      </c>
      <c r="F213" s="157">
        <f ca="1">SUM('37:52'!F208)</f>
        <v>0</v>
      </c>
      <c r="G213" s="157">
        <f ca="1">SUM('37:52'!G208)</f>
        <v>0</v>
      </c>
      <c r="H213" s="157">
        <f ca="1">SUM('37:52'!H208)</f>
        <v>0</v>
      </c>
      <c r="I213" s="157">
        <f ca="1">SUM('37:52'!I208)</f>
        <v>0</v>
      </c>
      <c r="J213" s="7"/>
      <c r="K213" s="23"/>
    </row>
    <row r="214" spans="1:11" s="25" customFormat="1" ht="8.65" customHeight="1">
      <c r="A214" s="10" t="s">
        <v>139</v>
      </c>
      <c r="B214" s="19"/>
      <c r="C214" s="19"/>
      <c r="D214" s="4"/>
      <c r="E214" s="157">
        <f ca="1">SUM('37:52'!E209)</f>
        <v>32655</v>
      </c>
      <c r="F214" s="157">
        <f ca="1">SUM('37:52'!F209)</f>
        <v>20000</v>
      </c>
      <c r="G214" s="157">
        <f ca="1">SUM('37:52'!G209)</f>
        <v>29067</v>
      </c>
      <c r="H214" s="157">
        <f ca="1">SUM('37:52'!H209)</f>
        <v>20000</v>
      </c>
      <c r="I214" s="157">
        <f ca="1">SUM('37:52'!I209)</f>
        <v>41000</v>
      </c>
      <c r="J214" s="7"/>
      <c r="K214" s="23"/>
    </row>
    <row r="215" spans="1:11" s="25" customFormat="1" ht="8.65" customHeight="1">
      <c r="A215" s="10" t="s">
        <v>140</v>
      </c>
      <c r="B215" s="19"/>
      <c r="C215" s="19"/>
      <c r="D215" s="4"/>
      <c r="E215" s="157">
        <f ca="1">SUM('37:52'!E210)</f>
        <v>0</v>
      </c>
      <c r="F215" s="157">
        <f ca="1">SUM('37:52'!F210)</f>
        <v>0</v>
      </c>
      <c r="G215" s="157">
        <f ca="1">SUM('37:52'!G210)</f>
        <v>0</v>
      </c>
      <c r="H215" s="157">
        <f ca="1">SUM('37:52'!H210)</f>
        <v>0</v>
      </c>
      <c r="I215" s="157">
        <f ca="1">SUM('37:52'!I210)</f>
        <v>0</v>
      </c>
      <c r="J215" s="7"/>
      <c r="K215" s="23"/>
    </row>
    <row r="216" spans="1:11" s="25" customFormat="1" ht="8.65" customHeight="1">
      <c r="A216" s="10"/>
      <c r="B216" s="19"/>
      <c r="C216" s="19"/>
      <c r="D216" s="4"/>
      <c r="E216" s="13"/>
      <c r="F216" s="13"/>
      <c r="G216" s="13"/>
      <c r="H216" s="13"/>
      <c r="I216" s="13"/>
      <c r="J216" s="7"/>
      <c r="K216" s="23"/>
    </row>
    <row r="217" spans="1:11" s="25" customFormat="1" ht="9.9499999999999993" customHeight="1">
      <c r="A217" s="46" t="s">
        <v>141</v>
      </c>
      <c r="B217" s="125"/>
      <c r="C217" s="125"/>
      <c r="D217" s="91"/>
      <c r="E217" s="55">
        <f>SUM(E210:E215)</f>
        <v>8061417</v>
      </c>
      <c r="F217" s="55">
        <f>SUM(F210:F215)</f>
        <v>5883384</v>
      </c>
      <c r="G217" s="55">
        <f>SUM(G210:G215)</f>
        <v>4359688</v>
      </c>
      <c r="H217" s="55">
        <f>SUM(H210:H215)</f>
        <v>6123415</v>
      </c>
      <c r="I217" s="55">
        <f>SUM(I210:I215)</f>
        <v>6820232</v>
      </c>
      <c r="J217" s="7"/>
      <c r="K217" s="23"/>
    </row>
    <row r="218" spans="1:11" s="25" customFormat="1" ht="8.65" customHeight="1">
      <c r="A218" s="2"/>
      <c r="B218" s="3"/>
      <c r="C218" s="3"/>
      <c r="D218" s="2"/>
      <c r="E218" s="7"/>
      <c r="F218" s="7"/>
      <c r="G218" s="7"/>
      <c r="H218" s="7"/>
      <c r="I218" s="7"/>
      <c r="J218" s="7"/>
      <c r="K218" s="23"/>
    </row>
    <row r="219" spans="1:11" s="23" customFormat="1" ht="9.9499999999999993" customHeight="1">
      <c r="A219" s="42" t="s">
        <v>142</v>
      </c>
      <c r="B219" s="7"/>
      <c r="C219" s="7"/>
      <c r="D219" s="1"/>
      <c r="E219" s="7"/>
      <c r="F219" s="7"/>
      <c r="G219" s="7"/>
      <c r="H219" s="7"/>
      <c r="I219" s="7"/>
      <c r="J219" s="7"/>
    </row>
    <row r="220" spans="1:11" s="25" customFormat="1" ht="8.65" customHeight="1">
      <c r="A220" s="10" t="s">
        <v>143</v>
      </c>
      <c r="B220" s="118"/>
      <c r="C220" s="118"/>
      <c r="D220" s="4"/>
      <c r="E220" s="157">
        <f ca="1">SUM('37:52'!E215)</f>
        <v>0</v>
      </c>
      <c r="F220" s="157">
        <f ca="1">SUM('37:52'!F215)</f>
        <v>0</v>
      </c>
      <c r="G220" s="157">
        <f ca="1">SUM('37:52'!G215)</f>
        <v>0</v>
      </c>
      <c r="H220" s="157">
        <f ca="1">SUM('37:52'!H215)</f>
        <v>0</v>
      </c>
      <c r="I220" s="157">
        <f ca="1">SUM('37:52'!I215)</f>
        <v>0</v>
      </c>
      <c r="J220" s="7"/>
      <c r="K220" s="23"/>
    </row>
    <row r="221" spans="1:11" s="25" customFormat="1" ht="8.65" customHeight="1">
      <c r="A221" s="10" t="s">
        <v>144</v>
      </c>
      <c r="B221" s="118"/>
      <c r="C221" s="118"/>
      <c r="D221" s="4"/>
      <c r="E221" s="157">
        <f ca="1">SUM('37:52'!E216)</f>
        <v>0</v>
      </c>
      <c r="F221" s="157">
        <f ca="1">SUM('37:52'!F216)</f>
        <v>0</v>
      </c>
      <c r="G221" s="157">
        <f ca="1">SUM('37:52'!G216)</f>
        <v>0</v>
      </c>
      <c r="H221" s="157">
        <f ca="1">SUM('37:52'!H216)</f>
        <v>0</v>
      </c>
      <c r="I221" s="157">
        <f ca="1">SUM('37:52'!I216)</f>
        <v>0</v>
      </c>
      <c r="J221" s="7"/>
      <c r="K221" s="23"/>
    </row>
    <row r="222" spans="1:11" s="25" customFormat="1" ht="8.65" customHeight="1">
      <c r="A222" s="10" t="s">
        <v>227</v>
      </c>
      <c r="B222" s="118"/>
      <c r="C222" s="118"/>
      <c r="D222" s="4"/>
      <c r="E222" s="157">
        <f ca="1">SUM('37:52'!E217)</f>
        <v>9263</v>
      </c>
      <c r="F222" s="157">
        <f ca="1">SUM('37:52'!F217)</f>
        <v>6249</v>
      </c>
      <c r="G222" s="157">
        <f ca="1">SUM('37:52'!G217)</f>
        <v>0</v>
      </c>
      <c r="H222" s="157">
        <f ca="1">SUM('37:52'!H217)</f>
        <v>11112</v>
      </c>
      <c r="I222" s="157">
        <f ca="1">SUM('37:52'!I217)</f>
        <v>0</v>
      </c>
      <c r="J222" s="7"/>
      <c r="K222" s="23"/>
    </row>
    <row r="223" spans="1:11" s="25" customFormat="1" ht="8.65" customHeight="1">
      <c r="A223" s="10" t="s">
        <v>145</v>
      </c>
      <c r="B223" s="118"/>
      <c r="C223" s="118"/>
      <c r="D223" s="4"/>
      <c r="E223" s="157">
        <f ca="1">SUM('37:52'!E218)</f>
        <v>306630</v>
      </c>
      <c r="F223" s="157">
        <f ca="1">SUM('37:52'!F218)</f>
        <v>366955</v>
      </c>
      <c r="G223" s="157">
        <f ca="1">SUM('37:52'!G218)</f>
        <v>730808</v>
      </c>
      <c r="H223" s="157">
        <f ca="1">SUM('37:52'!H218)</f>
        <v>409142</v>
      </c>
      <c r="I223" s="157">
        <f ca="1">SUM('37:52'!I218)</f>
        <v>152475</v>
      </c>
      <c r="J223" s="7"/>
      <c r="K223" s="23"/>
    </row>
    <row r="224" spans="1:11" s="25" customFormat="1" ht="8.65" customHeight="1">
      <c r="A224" s="10" t="s">
        <v>146</v>
      </c>
      <c r="B224" s="118"/>
      <c r="C224" s="118"/>
      <c r="D224" s="4"/>
      <c r="E224" s="157">
        <f ca="1">SUM('37:52'!E219)</f>
        <v>0</v>
      </c>
      <c r="F224" s="157">
        <f ca="1">SUM('37:52'!F219)</f>
        <v>1392</v>
      </c>
      <c r="G224" s="157">
        <f ca="1">SUM('37:52'!G219)</f>
        <v>0</v>
      </c>
      <c r="H224" s="157">
        <f ca="1">SUM('37:52'!H219)</f>
        <v>0</v>
      </c>
      <c r="I224" s="157">
        <f ca="1">SUM('37:52'!I219)</f>
        <v>9650</v>
      </c>
      <c r="J224" s="7"/>
      <c r="K224" s="23"/>
    </row>
    <row r="225" spans="1:12" s="25" customFormat="1" ht="8.65" customHeight="1">
      <c r="A225" s="10" t="s">
        <v>147</v>
      </c>
      <c r="B225" s="118"/>
      <c r="C225" s="118"/>
      <c r="D225" s="4"/>
      <c r="E225" s="157">
        <f ca="1">SUM('37:52'!E220)</f>
        <v>0</v>
      </c>
      <c r="F225" s="157">
        <f ca="1">SUM('37:52'!F220)</f>
        <v>0</v>
      </c>
      <c r="G225" s="157">
        <f ca="1">SUM('37:52'!G220)</f>
        <v>0</v>
      </c>
      <c r="H225" s="157">
        <f ca="1">SUM('37:52'!H220)</f>
        <v>0</v>
      </c>
      <c r="I225" s="157">
        <f ca="1">SUM('37:52'!I220)</f>
        <v>0</v>
      </c>
      <c r="J225" s="7"/>
      <c r="K225" s="23"/>
    </row>
    <row r="226" spans="1:12" s="25" customFormat="1" ht="8.65" customHeight="1">
      <c r="A226" s="10" t="s">
        <v>148</v>
      </c>
      <c r="B226" s="118"/>
      <c r="C226" s="118"/>
      <c r="D226" s="4"/>
      <c r="E226" s="157">
        <f ca="1">SUM('37:52'!E221)</f>
        <v>0</v>
      </c>
      <c r="F226" s="157">
        <f ca="1">SUM('37:52'!F221)</f>
        <v>0</v>
      </c>
      <c r="G226" s="157">
        <f ca="1">SUM('37:52'!G221)</f>
        <v>0</v>
      </c>
      <c r="H226" s="157">
        <f ca="1">SUM('37:52'!H221)</f>
        <v>0</v>
      </c>
      <c r="I226" s="157">
        <f ca="1">SUM('37:52'!I221)</f>
        <v>0</v>
      </c>
      <c r="J226" s="7"/>
      <c r="K226" s="23"/>
    </row>
    <row r="227" spans="1:12" s="25" customFormat="1" ht="8.65" customHeight="1">
      <c r="A227" s="10" t="s">
        <v>149</v>
      </c>
      <c r="B227" s="118"/>
      <c r="C227" s="118"/>
      <c r="D227" s="4"/>
      <c r="E227" s="157">
        <f ca="1">SUM('37:52'!E222)</f>
        <v>1548892</v>
      </c>
      <c r="F227" s="157">
        <f ca="1">SUM('37:52'!F222)</f>
        <v>865118</v>
      </c>
      <c r="G227" s="157">
        <f ca="1">SUM('37:52'!G222)</f>
        <v>1259752</v>
      </c>
      <c r="H227" s="157">
        <f ca="1">SUM('37:52'!H222)</f>
        <v>206582</v>
      </c>
      <c r="I227" s="157">
        <f ca="1">SUM('37:52'!I222)</f>
        <v>1107211</v>
      </c>
      <c r="J227" s="7"/>
      <c r="K227" s="23"/>
    </row>
    <row r="228" spans="1:12" s="25" customFormat="1" ht="8.65" customHeight="1">
      <c r="A228" s="10" t="s">
        <v>150</v>
      </c>
      <c r="B228" s="118"/>
      <c r="C228" s="118"/>
      <c r="D228" s="4"/>
      <c r="E228" s="157">
        <f ca="1">SUM('37:52'!E223)</f>
        <v>0</v>
      </c>
      <c r="F228" s="157">
        <f ca="1">SUM('37:52'!F223)</f>
        <v>0</v>
      </c>
      <c r="G228" s="157">
        <f ca="1">SUM('37:52'!G223)</f>
        <v>0</v>
      </c>
      <c r="H228" s="157">
        <f ca="1">SUM('37:52'!H223)</f>
        <v>0</v>
      </c>
      <c r="I228" s="157">
        <f ca="1">SUM('37:52'!I223)</f>
        <v>0</v>
      </c>
      <c r="J228" s="7"/>
      <c r="K228" s="23"/>
    </row>
    <row r="229" spans="1:12" s="25" customFormat="1" ht="8.65" customHeight="1">
      <c r="A229" s="10"/>
      <c r="B229" s="118"/>
      <c r="C229" s="118"/>
      <c r="D229" s="4"/>
      <c r="E229" s="13"/>
      <c r="F229" s="13"/>
      <c r="G229" s="13"/>
      <c r="H229" s="13"/>
      <c r="I229" s="13"/>
      <c r="J229" s="7"/>
      <c r="K229" s="23"/>
    </row>
    <row r="230" spans="1:12" s="25" customFormat="1" ht="9.9499999999999993" customHeight="1">
      <c r="A230" s="46" t="s">
        <v>151</v>
      </c>
      <c r="B230" s="125"/>
      <c r="C230" s="125"/>
      <c r="D230" s="91"/>
      <c r="E230" s="55">
        <f>SUM(E220:E228)</f>
        <v>1864785</v>
      </c>
      <c r="F230" s="55">
        <f>SUM(F220:F228)</f>
        <v>1239714</v>
      </c>
      <c r="G230" s="55">
        <f>SUM(G220:G228)</f>
        <v>1990560</v>
      </c>
      <c r="H230" s="55">
        <f>SUM(H220:H228)</f>
        <v>626836</v>
      </c>
      <c r="I230" s="55">
        <f>SUM(I220:I229)</f>
        <v>1269336</v>
      </c>
      <c r="J230" s="7"/>
      <c r="K230" s="23"/>
    </row>
    <row r="231" spans="1:12" s="25" customFormat="1" ht="9.9499999999999993" customHeight="1" thickBot="1">
      <c r="A231" s="2"/>
      <c r="B231" s="3"/>
      <c r="C231" s="3"/>
      <c r="D231" s="2"/>
      <c r="E231" s="7"/>
      <c r="F231" s="7"/>
      <c r="G231" s="7"/>
      <c r="H231" s="7"/>
      <c r="I231" s="7"/>
      <c r="J231" s="7"/>
      <c r="K231" s="23"/>
    </row>
    <row r="232" spans="1:12" s="23" customFormat="1" ht="9.9499999999999993" customHeight="1" thickBot="1">
      <c r="A232" s="1145" t="s">
        <v>152</v>
      </c>
      <c r="B232" s="1146"/>
      <c r="C232" s="1147"/>
      <c r="D232" s="64"/>
      <c r="E232" s="7"/>
      <c r="F232" s="7"/>
      <c r="G232" s="7"/>
      <c r="H232" s="7"/>
      <c r="I232" s="7"/>
      <c r="J232" s="7"/>
    </row>
    <row r="233" spans="1:12" s="25" customFormat="1" ht="9.9499999999999993" customHeight="1">
      <c r="A233" s="2"/>
      <c r="B233" s="3"/>
      <c r="C233" s="3"/>
      <c r="D233" s="2"/>
      <c r="E233" s="7"/>
      <c r="F233" s="7"/>
      <c r="G233" s="7"/>
      <c r="H233" s="7"/>
      <c r="I233" s="7"/>
      <c r="J233" s="7"/>
      <c r="K233" s="23"/>
    </row>
    <row r="234" spans="1:12" s="25" customFormat="1" ht="8.65" customHeight="1">
      <c r="A234" s="10" t="s">
        <v>153</v>
      </c>
      <c r="B234" s="19"/>
      <c r="C234" s="19"/>
      <c r="D234" s="4"/>
      <c r="E234" s="13">
        <f>SUM(E147)</f>
        <v>-2132096</v>
      </c>
      <c r="F234" s="13">
        <f>SUM(F147)</f>
        <v>827120</v>
      </c>
      <c r="G234" s="13">
        <f>SUM(G147)</f>
        <v>164293</v>
      </c>
      <c r="H234" s="13">
        <f>SUM(H147)</f>
        <v>1168419</v>
      </c>
      <c r="I234" s="13">
        <f>SUM(I147)</f>
        <v>24058</v>
      </c>
      <c r="J234" s="7"/>
      <c r="K234" s="23"/>
    </row>
    <row r="235" spans="1:12" s="25" customFormat="1" ht="8.65" customHeight="1">
      <c r="A235" s="10" t="s">
        <v>154</v>
      </c>
      <c r="B235" s="19"/>
      <c r="C235" s="19"/>
      <c r="D235" s="4"/>
      <c r="E235" s="13">
        <f>SUM(E230-E217)</f>
        <v>-6196632</v>
      </c>
      <c r="F235" s="13">
        <f>SUM(F230-F217)</f>
        <v>-4643670</v>
      </c>
      <c r="G235" s="13">
        <f>SUM(G230-G217)</f>
        <v>-2369128</v>
      </c>
      <c r="H235" s="13">
        <f>SUM(H230-H217)</f>
        <v>-5496579</v>
      </c>
      <c r="I235" s="13">
        <f>SUM(I230-I217)</f>
        <v>-5550896</v>
      </c>
      <c r="J235" s="108" t="str">
        <f>IF(J205=J236,"OK ",FALSE)</f>
        <v xml:space="preserve">OK </v>
      </c>
      <c r="K235" s="23"/>
      <c r="L235" s="143"/>
    </row>
    <row r="236" spans="1:12" s="25" customFormat="1" ht="8.65" customHeight="1">
      <c r="A236" s="10" t="s">
        <v>155</v>
      </c>
      <c r="B236" s="19"/>
      <c r="C236" s="19"/>
      <c r="D236" s="4"/>
      <c r="E236" s="13">
        <f>E235+E234+E176+E177</f>
        <v>-5531599</v>
      </c>
      <c r="F236" s="13">
        <f>F235+F234+F176+F177</f>
        <v>1922616</v>
      </c>
      <c r="G236" s="13">
        <f>G235+G234+G176+G177</f>
        <v>3448584.5999999996</v>
      </c>
      <c r="H236" s="13">
        <f>H235+H234+H176+H177</f>
        <v>1425414</v>
      </c>
      <c r="I236" s="13">
        <f>I235+I234+I176+I177</f>
        <v>-254354.19999999925</v>
      </c>
      <c r="J236" s="33">
        <f>SUM(E235:I235)</f>
        <v>-24256905</v>
      </c>
      <c r="K236" s="23"/>
    </row>
    <row r="237" spans="1:12" s="25" customFormat="1" ht="8.65" customHeight="1">
      <c r="A237" s="10"/>
      <c r="B237" s="19"/>
      <c r="C237" s="19"/>
      <c r="D237" s="4"/>
      <c r="E237" s="13"/>
      <c r="F237" s="13"/>
      <c r="G237" s="13"/>
      <c r="H237" s="13"/>
      <c r="I237" s="13"/>
      <c r="J237" s="7"/>
      <c r="K237" s="23"/>
    </row>
    <row r="238" spans="1:12" s="62" customFormat="1" ht="9.9499999999999993" customHeight="1">
      <c r="A238" s="1148" t="s">
        <v>260</v>
      </c>
      <c r="B238" s="1149"/>
      <c r="C238" s="1149"/>
      <c r="D238" s="1152"/>
      <c r="E238" s="1142">
        <f>SUM(E234)</f>
        <v>-2132096</v>
      </c>
      <c r="F238" s="1142">
        <f>SUM(F234)</f>
        <v>827120</v>
      </c>
      <c r="G238" s="1142">
        <f>SUM(G234)</f>
        <v>164293</v>
      </c>
      <c r="H238" s="1142">
        <f>SUM(H234)</f>
        <v>1168419</v>
      </c>
      <c r="I238" s="1142">
        <f>SUM(I234)</f>
        <v>24058</v>
      </c>
      <c r="J238" s="80"/>
      <c r="K238" s="23"/>
    </row>
    <row r="239" spans="1:12" s="62" customFormat="1" ht="9.9499999999999993" customHeight="1">
      <c r="A239" s="1150"/>
      <c r="B239" s="1151"/>
      <c r="C239" s="1151"/>
      <c r="D239" s="1153"/>
      <c r="E239" s="1143"/>
      <c r="F239" s="1143"/>
      <c r="G239" s="1143"/>
      <c r="H239" s="1143"/>
      <c r="I239" s="1143"/>
      <c r="J239" s="80"/>
      <c r="K239" s="23"/>
    </row>
    <row r="240" spans="1:12" s="25" customFormat="1" ht="9.9499999999999993" customHeight="1" thickBot="1">
      <c r="A240" s="2"/>
      <c r="B240" s="3"/>
      <c r="C240" s="3"/>
      <c r="D240" s="2"/>
      <c r="E240" s="7"/>
      <c r="F240" s="7"/>
      <c r="G240" s="7"/>
      <c r="H240" s="7"/>
      <c r="I240" s="7"/>
      <c r="J240" s="3"/>
      <c r="K240" s="23"/>
    </row>
    <row r="241" spans="1:11" s="23" customFormat="1" ht="9.9499999999999993" customHeight="1" thickBot="1">
      <c r="A241" s="1145" t="s">
        <v>156</v>
      </c>
      <c r="B241" s="1146"/>
      <c r="C241" s="1147"/>
      <c r="D241" s="64"/>
      <c r="E241" s="7"/>
      <c r="F241" s="7"/>
      <c r="G241" s="7"/>
      <c r="H241" s="7"/>
      <c r="I241" s="7"/>
      <c r="J241" s="7"/>
    </row>
    <row r="242" spans="1:11" s="25" customFormat="1" ht="9.9499999999999993" customHeight="1">
      <c r="A242" s="2"/>
      <c r="B242" s="3"/>
      <c r="C242" s="3"/>
      <c r="D242" s="2"/>
      <c r="E242" s="7"/>
      <c r="F242" s="7"/>
      <c r="G242" s="7"/>
      <c r="H242" s="7"/>
      <c r="I242" s="7"/>
      <c r="J242" s="3"/>
      <c r="K242" s="23"/>
    </row>
    <row r="243" spans="1:11" s="25" customFormat="1" ht="8.65" customHeight="1">
      <c r="A243" s="10" t="s">
        <v>81</v>
      </c>
      <c r="B243" s="19"/>
      <c r="C243" s="19"/>
      <c r="D243" s="4"/>
      <c r="E243" s="13">
        <f>E117</f>
        <v>2418577</v>
      </c>
      <c r="F243" s="13">
        <f>F117</f>
        <v>2465649</v>
      </c>
      <c r="G243" s="13">
        <f>G117</f>
        <v>2792876</v>
      </c>
      <c r="H243" s="13">
        <f>H117</f>
        <v>2588692</v>
      </c>
      <c r="I243" s="13">
        <f>I117</f>
        <v>2456608</v>
      </c>
      <c r="J243" s="3"/>
      <c r="K243" s="23"/>
    </row>
    <row r="244" spans="1:11" s="25" customFormat="1" ht="8.65" customHeight="1">
      <c r="A244" s="10" t="s">
        <v>157</v>
      </c>
      <c r="B244" s="19"/>
      <c r="C244" s="19"/>
      <c r="D244" s="4"/>
      <c r="E244" s="13">
        <f>E132</f>
        <v>3360443</v>
      </c>
      <c r="F244" s="13">
        <f>F132</f>
        <v>3692302</v>
      </c>
      <c r="G244" s="13">
        <f>G132</f>
        <v>3940368</v>
      </c>
      <c r="H244" s="13">
        <f>H132</f>
        <v>4118303</v>
      </c>
      <c r="I244" s="13">
        <f>I132</f>
        <v>4049356</v>
      </c>
      <c r="J244" s="3"/>
      <c r="K244" s="23"/>
    </row>
    <row r="245" spans="1:11" s="25" customFormat="1" ht="8.65" customHeight="1">
      <c r="A245" s="10" t="s">
        <v>214</v>
      </c>
      <c r="B245" s="19"/>
      <c r="C245" s="19"/>
      <c r="D245" s="150"/>
      <c r="E245" s="157">
        <f ca="1">SUM('37:52'!E240)</f>
        <v>2418577</v>
      </c>
      <c r="F245" s="157">
        <f ca="1">SUM('37:52'!F240)</f>
        <v>2465649</v>
      </c>
      <c r="G245" s="157">
        <f ca="1">SUM('37:52'!G240)</f>
        <v>2778267</v>
      </c>
      <c r="H245" s="157">
        <f ca="1">SUM('37:52'!H240)</f>
        <v>2588692</v>
      </c>
      <c r="I245" s="157">
        <f ca="1">SUM('37:52'!I240)</f>
        <v>2456608</v>
      </c>
      <c r="J245" s="3"/>
      <c r="K245" s="23"/>
    </row>
    <row r="246" spans="1:11" s="25" customFormat="1" ht="8.65" customHeight="1">
      <c r="A246" s="10" t="s">
        <v>215</v>
      </c>
      <c r="B246" s="19"/>
      <c r="C246" s="19"/>
      <c r="D246" s="150"/>
      <c r="E246" s="157">
        <f ca="1">SUM('37:52'!E241)</f>
        <v>3360443</v>
      </c>
      <c r="F246" s="157">
        <f ca="1">SUM('37:52'!F241)</f>
        <v>3692302</v>
      </c>
      <c r="G246" s="157">
        <f ca="1">SUM('37:52'!G241)</f>
        <v>3940368</v>
      </c>
      <c r="H246" s="157">
        <f ca="1">SUM('37:52'!H241)</f>
        <v>4118303</v>
      </c>
      <c r="I246" s="157">
        <f ca="1">SUM('37:52'!I241)</f>
        <v>4049356</v>
      </c>
      <c r="J246" s="3"/>
      <c r="K246" s="23"/>
    </row>
    <row r="247" spans="1:11" s="25" customFormat="1" ht="8.65" customHeight="1">
      <c r="A247" s="10" t="s">
        <v>203</v>
      </c>
      <c r="B247" s="19"/>
      <c r="C247" s="19"/>
      <c r="D247" s="150"/>
      <c r="E247" s="157">
        <f ca="1">SUM('37:52'!E242)</f>
        <v>1121265</v>
      </c>
      <c r="F247" s="157">
        <f ca="1">SUM('37:52'!F242)</f>
        <v>1145756.1499999999</v>
      </c>
      <c r="G247" s="157">
        <f ca="1">SUM('37:52'!G242)</f>
        <v>1308556</v>
      </c>
      <c r="H247" s="157">
        <f ca="1">SUM('37:52'!H242)</f>
        <v>1510152</v>
      </c>
      <c r="I247" s="157">
        <f ca="1">SUM('37:52'!I242)</f>
        <v>1323932</v>
      </c>
      <c r="J247" s="3"/>
      <c r="K247" s="23"/>
    </row>
    <row r="248" spans="1:11" s="25" customFormat="1" ht="8.65" customHeight="1">
      <c r="A248" s="10"/>
      <c r="B248" s="19"/>
      <c r="C248" s="19"/>
      <c r="D248" s="4"/>
      <c r="E248" s="13"/>
      <c r="F248" s="13"/>
      <c r="G248" s="13"/>
      <c r="H248" s="13"/>
      <c r="I248" s="13"/>
      <c r="J248" s="3"/>
      <c r="K248" s="23"/>
    </row>
    <row r="249" spans="1:11" s="62" customFormat="1" ht="9.9499999999999993" customHeight="1">
      <c r="A249" s="46" t="s">
        <v>158</v>
      </c>
      <c r="B249" s="125"/>
      <c r="C249" s="125"/>
      <c r="D249" s="91"/>
      <c r="E249" s="55">
        <f>SUM(E243-E244+E245+E246-E247)</f>
        <v>3715889</v>
      </c>
      <c r="F249" s="55">
        <f>SUM(F243-F244+F245+F246-F247)</f>
        <v>3785541.85</v>
      </c>
      <c r="G249" s="55">
        <f>SUM(G243-G244+G245+G246-G247)</f>
        <v>4262587</v>
      </c>
      <c r="H249" s="55">
        <f>SUM(H243-H244+H245+H246-H247)</f>
        <v>3667232</v>
      </c>
      <c r="I249" s="55">
        <f>SUM(I243-I244+I245+I246-I247)</f>
        <v>3589284</v>
      </c>
      <c r="J249" s="81"/>
      <c r="K249" s="23"/>
    </row>
    <row r="250" spans="1:11" s="25" customFormat="1" ht="9.9499999999999993" customHeight="1" thickBot="1">
      <c r="A250" s="1"/>
      <c r="B250" s="3"/>
      <c r="C250" s="3"/>
      <c r="D250" s="1"/>
      <c r="E250" s="7"/>
      <c r="F250" s="7"/>
      <c r="G250" s="7"/>
      <c r="H250" s="7"/>
      <c r="I250" s="7"/>
      <c r="J250" s="3"/>
      <c r="K250" s="23"/>
    </row>
    <row r="251" spans="1:11" s="23" customFormat="1" ht="9.9499999999999993" customHeight="1" thickBot="1">
      <c r="A251" s="1145" t="s">
        <v>194</v>
      </c>
      <c r="B251" s="1146"/>
      <c r="C251" s="1146"/>
      <c r="D251" s="1147"/>
      <c r="E251" s="7"/>
      <c r="F251" s="7"/>
      <c r="G251" s="7"/>
      <c r="H251" s="7"/>
      <c r="I251" s="7"/>
      <c r="J251" s="7"/>
    </row>
    <row r="252" spans="1:11" s="25" customFormat="1" ht="9.9499999999999993" customHeight="1">
      <c r="A252" s="3"/>
      <c r="B252" s="3"/>
      <c r="C252" s="3"/>
      <c r="D252" s="3"/>
      <c r="E252" s="3"/>
      <c r="F252" s="3"/>
      <c r="G252" s="2"/>
      <c r="H252" s="2"/>
      <c r="I252" s="3"/>
      <c r="J252" s="3"/>
      <c r="K252" s="23"/>
    </row>
    <row r="253" spans="1:11" s="62" customFormat="1" ht="9.9499999999999993" customHeight="1">
      <c r="A253" s="97" t="s">
        <v>196</v>
      </c>
      <c r="B253" s="81"/>
      <c r="C253" s="81"/>
      <c r="D253" s="82"/>
      <c r="E253" s="57"/>
      <c r="F253" s="57"/>
      <c r="G253" s="57"/>
      <c r="H253" s="57"/>
      <c r="I253" s="57"/>
      <c r="J253" s="81"/>
      <c r="K253" s="23"/>
    </row>
    <row r="254" spans="1:11" s="25" customFormat="1" ht="8.65" customHeight="1">
      <c r="A254" s="10" t="s">
        <v>162</v>
      </c>
      <c r="B254" s="19"/>
      <c r="C254" s="19"/>
      <c r="D254" s="150"/>
      <c r="E254" s="157">
        <f ca="1">SUM('37:52'!E249)</f>
        <v>0</v>
      </c>
      <c r="F254" s="157">
        <f ca="1">SUM('37:52'!F249)</f>
        <v>0</v>
      </c>
      <c r="G254" s="157">
        <f ca="1">SUM('37:52'!G249)</f>
        <v>0</v>
      </c>
      <c r="H254" s="157">
        <f ca="1">SUM('37:52'!H249)</f>
        <v>0</v>
      </c>
      <c r="I254" s="157">
        <f ca="1">SUM('37:52'!I249)</f>
        <v>0</v>
      </c>
      <c r="J254" s="3"/>
      <c r="K254" s="23"/>
    </row>
    <row r="255" spans="1:11" s="25" customFormat="1" ht="8.65" customHeight="1">
      <c r="A255" s="18" t="s">
        <v>216</v>
      </c>
      <c r="B255" s="19"/>
      <c r="C255" s="19"/>
      <c r="D255" s="150"/>
      <c r="E255" s="157">
        <f ca="1">SUM('37:52'!E250)</f>
        <v>0</v>
      </c>
      <c r="F255" s="157">
        <f ca="1">SUM('37:52'!F250)</f>
        <v>0</v>
      </c>
      <c r="G255" s="157">
        <f ca="1">SUM('37:52'!G250)</f>
        <v>0</v>
      </c>
      <c r="H255" s="157">
        <f ca="1">SUM('37:52'!H250)</f>
        <v>0</v>
      </c>
      <c r="I255" s="157">
        <f ca="1">SUM('37:52'!I250)</f>
        <v>0</v>
      </c>
      <c r="J255" s="3"/>
      <c r="K255" s="23"/>
    </row>
    <row r="256" spans="1:11" s="25" customFormat="1" ht="8.65" customHeight="1">
      <c r="A256" s="18"/>
      <c r="B256" s="19"/>
      <c r="C256" s="19"/>
      <c r="D256" s="5"/>
      <c r="E256" s="13"/>
      <c r="F256" s="13"/>
      <c r="G256" s="13"/>
      <c r="H256" s="13"/>
      <c r="I256" s="13"/>
      <c r="J256" s="3"/>
      <c r="K256" s="23"/>
    </row>
    <row r="257" spans="1:11" s="101" customFormat="1" ht="9.9499999999999993" customHeight="1">
      <c r="A257" s="98" t="s">
        <v>195</v>
      </c>
      <c r="B257" s="125"/>
      <c r="C257" s="125"/>
      <c r="D257" s="99"/>
      <c r="E257" s="55">
        <f>SUM(E254:E255)</f>
        <v>0</v>
      </c>
      <c r="F257" s="55">
        <f>SUM(F254:F255)</f>
        <v>0</v>
      </c>
      <c r="G257" s="55">
        <f>SUM(G254:G255)</f>
        <v>0</v>
      </c>
      <c r="H257" s="55">
        <f>SUM(H254:H255)</f>
        <v>0</v>
      </c>
      <c r="I257" s="55">
        <f>SUM(I254:I255)</f>
        <v>0</v>
      </c>
      <c r="J257" s="100"/>
      <c r="K257" s="23"/>
    </row>
    <row r="258" spans="1:11" s="25" customFormat="1" ht="8.65" customHeight="1">
      <c r="A258" s="1"/>
      <c r="B258" s="3"/>
      <c r="C258" s="3"/>
      <c r="D258" s="1"/>
      <c r="E258" s="7"/>
      <c r="F258" s="7"/>
      <c r="G258" s="7"/>
      <c r="H258" s="7"/>
      <c r="I258" s="7"/>
      <c r="J258" s="3"/>
      <c r="K258" s="23"/>
    </row>
    <row r="259" spans="1:11" s="101" customFormat="1" ht="9.9499999999999993" customHeight="1">
      <c r="A259" s="97" t="s">
        <v>197</v>
      </c>
      <c r="B259" s="100"/>
      <c r="C259" s="100"/>
      <c r="D259" s="97"/>
      <c r="E259" s="56"/>
      <c r="F259" s="56"/>
      <c r="G259" s="56"/>
      <c r="H259" s="56"/>
      <c r="I259" s="56"/>
      <c r="J259" s="100"/>
      <c r="K259" s="23"/>
    </row>
    <row r="260" spans="1:11" s="25" customFormat="1" ht="8.65" customHeight="1">
      <c r="A260" s="10" t="s">
        <v>163</v>
      </c>
      <c r="B260" s="19"/>
      <c r="C260" s="19"/>
      <c r="D260" s="5"/>
      <c r="E260" s="13">
        <f>E49+E50+E51</f>
        <v>84948813</v>
      </c>
      <c r="F260" s="13">
        <f>F49+F50+F51</f>
        <v>85503253</v>
      </c>
      <c r="G260" s="13">
        <f>G49+G50+G51</f>
        <v>86494499</v>
      </c>
      <c r="H260" s="13">
        <f>H49+H50+H51</f>
        <v>84084818</v>
      </c>
      <c r="I260" s="13">
        <f>I49+I50+I51</f>
        <v>85892718</v>
      </c>
      <c r="J260" s="3"/>
      <c r="K260" s="23"/>
    </row>
    <row r="261" spans="1:11" s="25" customFormat="1" ht="8.65" customHeight="1">
      <c r="A261" s="18" t="s">
        <v>162</v>
      </c>
      <c r="B261" s="19"/>
      <c r="C261" s="19"/>
      <c r="D261" s="5"/>
      <c r="E261" s="13">
        <f>E117</f>
        <v>2418577</v>
      </c>
      <c r="F261" s="13">
        <f>F117</f>
        <v>2465649</v>
      </c>
      <c r="G261" s="13">
        <f>G117</f>
        <v>2792876</v>
      </c>
      <c r="H261" s="13">
        <f>H117</f>
        <v>2588692</v>
      </c>
      <c r="I261" s="13">
        <f>I117</f>
        <v>2456608</v>
      </c>
      <c r="J261" s="3"/>
      <c r="K261" s="23"/>
    </row>
    <row r="262" spans="1:11" s="25" customFormat="1" ht="8.65" customHeight="1">
      <c r="A262" s="18"/>
      <c r="B262" s="19"/>
      <c r="C262" s="19"/>
      <c r="D262" s="5"/>
      <c r="E262" s="13"/>
      <c r="F262" s="13"/>
      <c r="G262" s="13"/>
      <c r="H262" s="13"/>
      <c r="I262" s="13"/>
      <c r="J262" s="3"/>
      <c r="K262" s="23"/>
    </row>
    <row r="263" spans="1:11" s="101" customFormat="1" ht="9.9499999999999993" customHeight="1">
      <c r="A263" s="102" t="s">
        <v>198</v>
      </c>
      <c r="B263" s="137"/>
      <c r="C263" s="137"/>
      <c r="D263" s="103"/>
      <c r="E263" s="104">
        <f>E261/E260*100</f>
        <v>2.8470992290380797</v>
      </c>
      <c r="F263" s="104">
        <f>F261/F260*100</f>
        <v>2.8836902848596884</v>
      </c>
      <c r="G263" s="104">
        <f>G261/G260*100</f>
        <v>3.2289637286644095</v>
      </c>
      <c r="H263" s="104">
        <f>H261/H260*100</f>
        <v>3.0786675425758787</v>
      </c>
      <c r="I263" s="104">
        <f>I261/I260*100</f>
        <v>2.8600887912290771</v>
      </c>
      <c r="J263" s="100"/>
      <c r="K263" s="23"/>
    </row>
    <row r="264" spans="1:11" s="62" customFormat="1" ht="9.9499999999999993" customHeight="1" thickBot="1">
      <c r="A264" s="83"/>
      <c r="B264" s="138"/>
      <c r="C264" s="138"/>
      <c r="D264" s="83"/>
      <c r="E264" s="84"/>
      <c r="F264" s="84"/>
      <c r="G264" s="84"/>
      <c r="H264" s="84"/>
      <c r="I264" s="84"/>
      <c r="J264" s="81"/>
      <c r="K264" s="23"/>
    </row>
    <row r="265" spans="1:11" s="23" customFormat="1" ht="9.9499999999999993" customHeight="1" thickBot="1">
      <c r="A265" s="1145" t="s">
        <v>164</v>
      </c>
      <c r="B265" s="1146"/>
      <c r="C265" s="1146"/>
      <c r="D265" s="1147"/>
      <c r="E265" s="7"/>
      <c r="F265" s="7"/>
      <c r="G265" s="7"/>
      <c r="H265" s="7"/>
      <c r="I265" s="7"/>
      <c r="J265" s="7"/>
    </row>
    <row r="266" spans="1:11" s="25" customFormat="1" ht="9.9499999999999993" customHeight="1">
      <c r="A266" s="1"/>
      <c r="B266" s="3"/>
      <c r="C266" s="3"/>
      <c r="D266" s="1"/>
      <c r="E266" s="7"/>
      <c r="F266" s="7"/>
      <c r="G266" s="7"/>
      <c r="H266" s="7"/>
      <c r="I266" s="7"/>
      <c r="J266" s="3"/>
      <c r="K266" s="23"/>
    </row>
    <row r="267" spans="1:11" s="101" customFormat="1" ht="9.9499999999999993" customHeight="1">
      <c r="A267" s="42" t="s">
        <v>183</v>
      </c>
      <c r="B267" s="100"/>
      <c r="C267" s="100"/>
      <c r="D267" s="42"/>
      <c r="E267" s="56"/>
      <c r="F267" s="56"/>
      <c r="G267" s="56"/>
      <c r="H267" s="56"/>
      <c r="I267" s="56"/>
      <c r="J267" s="100"/>
      <c r="K267" s="23"/>
    </row>
    <row r="268" spans="1:11" s="25" customFormat="1" ht="9.9499999999999993" customHeight="1">
      <c r="A268" s="37"/>
      <c r="B268" s="3"/>
      <c r="C268" s="3"/>
      <c r="D268" s="1"/>
      <c r="E268" s="7"/>
      <c r="F268" s="7"/>
      <c r="G268" s="7"/>
      <c r="H268" s="7"/>
      <c r="I268" s="7"/>
      <c r="J268" s="3"/>
      <c r="K268" s="23"/>
    </row>
    <row r="269" spans="1:11" s="25" customFormat="1" ht="8.65" customHeight="1">
      <c r="A269" s="18" t="s">
        <v>184</v>
      </c>
      <c r="B269" s="19"/>
      <c r="C269" s="19"/>
      <c r="D269" s="5"/>
      <c r="E269" s="157">
        <f ca="1">SUM('37:52'!E$266)</f>
        <v>0</v>
      </c>
      <c r="F269" s="157">
        <f ca="1">SUM('37:52'!F$266)</f>
        <v>0</v>
      </c>
      <c r="G269" s="157">
        <f ca="1">SUM('37:52'!G$266)</f>
        <v>0</v>
      </c>
      <c r="H269" s="157">
        <f ca="1">SUM('37:52'!H$266)</f>
        <v>0</v>
      </c>
      <c r="I269" s="157">
        <f ca="1">SUM('37:52'!I$266)</f>
        <v>0</v>
      </c>
      <c r="J269" s="7"/>
      <c r="K269" s="23"/>
    </row>
    <row r="270" spans="1:11" s="25" customFormat="1" ht="8.65" customHeight="1">
      <c r="A270" s="18" t="s">
        <v>185</v>
      </c>
      <c r="B270" s="19"/>
      <c r="C270" s="19"/>
      <c r="D270" s="5"/>
      <c r="E270" s="157">
        <f ca="1">SUM('37:52'!E$267)</f>
        <v>0</v>
      </c>
      <c r="F270" s="157">
        <f ca="1">SUM('37:52'!F$267)</f>
        <v>0</v>
      </c>
      <c r="G270" s="157">
        <f ca="1">SUM('37:52'!G$267)</f>
        <v>0</v>
      </c>
      <c r="H270" s="157">
        <f ca="1">SUM('37:52'!H$267)</f>
        <v>0</v>
      </c>
      <c r="I270" s="157">
        <f ca="1">SUM('37:52'!I$267)</f>
        <v>0</v>
      </c>
      <c r="J270" s="7"/>
      <c r="K270" s="23"/>
    </row>
    <row r="271" spans="1:11" s="25" customFormat="1" ht="8.65" customHeight="1">
      <c r="A271" s="18" t="s">
        <v>186</v>
      </c>
      <c r="B271" s="19"/>
      <c r="C271" s="19"/>
      <c r="D271" s="5"/>
      <c r="E271" s="157">
        <f ca="1">SUM('37:52'!E$268)</f>
        <v>3591965</v>
      </c>
      <c r="F271" s="157">
        <f ca="1">SUM('37:52'!F$268)</f>
        <v>3740175</v>
      </c>
      <c r="G271" s="157">
        <f ca="1">SUM('37:52'!G$268)</f>
        <v>3686867</v>
      </c>
      <c r="H271" s="157">
        <f ca="1">SUM('37:52'!H$268)</f>
        <v>3607140</v>
      </c>
      <c r="I271" s="157">
        <f ca="1">SUM('37:52'!I$268)</f>
        <v>3587092</v>
      </c>
      <c r="J271" s="7"/>
      <c r="K271" s="23"/>
    </row>
    <row r="272" spans="1:11" s="25" customFormat="1" ht="8.65" customHeight="1">
      <c r="A272" s="18" t="s">
        <v>187</v>
      </c>
      <c r="B272" s="19"/>
      <c r="C272" s="19"/>
      <c r="D272" s="5"/>
      <c r="E272" s="157">
        <f ca="1">SUM('37:52'!E$269)</f>
        <v>2462399</v>
      </c>
      <c r="F272" s="157">
        <f ca="1">SUM('37:52'!F$269)</f>
        <v>2653824</v>
      </c>
      <c r="G272" s="157">
        <f ca="1">SUM('37:52'!G$269)</f>
        <v>2785022</v>
      </c>
      <c r="H272" s="157">
        <f ca="1">SUM('37:52'!H$269)</f>
        <v>2699796</v>
      </c>
      <c r="I272" s="157">
        <f ca="1">SUM('37:52'!I$269)</f>
        <v>2790047</v>
      </c>
      <c r="J272" s="7"/>
      <c r="K272" s="23"/>
    </row>
    <row r="273" spans="1:11" s="25" customFormat="1" ht="8.65" customHeight="1">
      <c r="A273" s="18" t="s">
        <v>188</v>
      </c>
      <c r="B273" s="19"/>
      <c r="C273" s="19"/>
      <c r="D273" s="5"/>
      <c r="E273" s="157">
        <f ca="1">SUM('37:52'!E$270)</f>
        <v>1607435</v>
      </c>
      <c r="F273" s="157">
        <f ca="1">SUM('37:52'!F$270)</f>
        <v>1678762</v>
      </c>
      <c r="G273" s="157">
        <f ca="1">SUM('37:52'!G$270)</f>
        <v>1714960</v>
      </c>
      <c r="H273" s="157">
        <f ca="1">SUM('37:52'!H$270)</f>
        <v>1750797</v>
      </c>
      <c r="I273" s="157">
        <f ca="1">SUM('37:52'!I$270)</f>
        <v>1778601</v>
      </c>
      <c r="J273" s="7"/>
      <c r="K273" s="23"/>
    </row>
    <row r="274" spans="1:11" s="25" customFormat="1" ht="8.65" customHeight="1">
      <c r="A274" s="18" t="s">
        <v>189</v>
      </c>
      <c r="B274" s="19"/>
      <c r="C274" s="19"/>
      <c r="D274" s="5"/>
      <c r="E274" s="157">
        <f ca="1">SUM('37:52'!E$271)</f>
        <v>717056</v>
      </c>
      <c r="F274" s="157">
        <f ca="1">SUM('37:52'!F$271)</f>
        <v>624334</v>
      </c>
      <c r="G274" s="157">
        <f ca="1">SUM('37:52'!G$271)</f>
        <v>1972</v>
      </c>
      <c r="H274" s="157">
        <f ca="1">SUM('37:52'!H$271)</f>
        <v>47009</v>
      </c>
      <c r="I274" s="157">
        <f ca="1">SUM('37:52'!I$271)</f>
        <v>1999</v>
      </c>
      <c r="J274" s="7"/>
      <c r="K274" s="23"/>
    </row>
    <row r="275" spans="1:11" s="25" customFormat="1" ht="8.65" customHeight="1">
      <c r="A275" s="18" t="s">
        <v>166</v>
      </c>
      <c r="B275" s="19"/>
      <c r="C275" s="19"/>
      <c r="D275" s="5"/>
      <c r="E275" s="157">
        <f ca="1">SUM('37:52'!E$272)</f>
        <v>0</v>
      </c>
      <c r="F275" s="157">
        <f ca="1">SUM('37:52'!F$272)</f>
        <v>0</v>
      </c>
      <c r="G275" s="157">
        <f ca="1">SUM('37:52'!G$272)</f>
        <v>0</v>
      </c>
      <c r="H275" s="157">
        <f ca="1">SUM('37:52'!H$272)</f>
        <v>0</v>
      </c>
      <c r="I275" s="157">
        <f ca="1">SUM('37:52'!I$272)</f>
        <v>0</v>
      </c>
      <c r="J275" s="7"/>
      <c r="K275" s="23"/>
    </row>
    <row r="276" spans="1:11" s="25" customFormat="1" ht="8.65" customHeight="1">
      <c r="A276" s="18"/>
      <c r="B276" s="19"/>
      <c r="C276" s="19"/>
      <c r="D276" s="5"/>
      <c r="E276" s="21"/>
      <c r="F276" s="21"/>
      <c r="G276" s="20"/>
      <c r="H276" s="20"/>
      <c r="I276" s="21"/>
      <c r="J276" s="7"/>
      <c r="K276" s="23"/>
    </row>
    <row r="277" spans="1:11" s="101" customFormat="1" ht="9.9499999999999993" customHeight="1">
      <c r="A277" s="46" t="s">
        <v>182</v>
      </c>
      <c r="B277" s="125"/>
      <c r="C277" s="125"/>
      <c r="D277" s="91"/>
      <c r="E277" s="55">
        <f>SUM(E269:E275)</f>
        <v>8378855</v>
      </c>
      <c r="F277" s="55">
        <f>SUM(F269:F275)</f>
        <v>8697095</v>
      </c>
      <c r="G277" s="55">
        <f>SUM(G269:G275)</f>
        <v>8188821</v>
      </c>
      <c r="H277" s="55">
        <f>SUM(H269:H275)</f>
        <v>8104742</v>
      </c>
      <c r="I277" s="55">
        <f>SUM(I269:I275)</f>
        <v>8157739</v>
      </c>
      <c r="J277" s="100"/>
      <c r="K277" s="23"/>
    </row>
    <row r="278" spans="1:11" s="25" customFormat="1" ht="12" customHeight="1">
      <c r="A278" s="1141" t="s">
        <v>315</v>
      </c>
      <c r="B278" s="1141"/>
      <c r="C278" s="1141"/>
      <c r="D278" s="1144" t="s">
        <v>29</v>
      </c>
      <c r="E278" s="1144"/>
      <c r="F278" s="1144"/>
      <c r="G278" s="1144"/>
      <c r="H278" s="1144"/>
      <c r="I278" s="76" t="s">
        <v>243</v>
      </c>
      <c r="J278" s="3"/>
      <c r="K278" s="23"/>
    </row>
    <row r="279" spans="1:11" s="25" customFormat="1" ht="9.9499999999999993" customHeight="1">
      <c r="A279" s="128"/>
      <c r="B279" s="29"/>
      <c r="C279" s="29"/>
      <c r="D279" s="27"/>
      <c r="E279" s="27"/>
      <c r="F279" s="27"/>
      <c r="G279" s="27"/>
      <c r="H279" s="27"/>
      <c r="I279" s="26"/>
      <c r="J279" s="3"/>
      <c r="K279" s="23"/>
    </row>
    <row r="280" spans="1:11" s="101" customFormat="1" ht="9.9499999999999993" customHeight="1">
      <c r="A280" s="42"/>
      <c r="B280" s="100"/>
      <c r="C280" s="100"/>
      <c r="D280" s="94" t="s">
        <v>31</v>
      </c>
      <c r="E280" s="95">
        <f>E189</f>
        <v>2005</v>
      </c>
      <c r="F280" s="95">
        <f>F189</f>
        <v>2006</v>
      </c>
      <c r="G280" s="95">
        <f>G189</f>
        <v>2007</v>
      </c>
      <c r="H280" s="95">
        <f>H189</f>
        <v>2008</v>
      </c>
      <c r="I280" s="95">
        <f>I189</f>
        <v>2009</v>
      </c>
      <c r="J280" s="56"/>
      <c r="K280" s="23"/>
    </row>
    <row r="281" spans="1:11" s="25" customFormat="1" ht="9.9499999999999993" customHeight="1" thickBot="1">
      <c r="A281" s="1"/>
      <c r="B281" s="3"/>
      <c r="C281" s="3"/>
      <c r="D281" s="60"/>
      <c r="E281" s="61"/>
      <c r="F281" s="61"/>
      <c r="G281" s="61"/>
      <c r="H281" s="61"/>
      <c r="I281" s="61"/>
      <c r="J281" s="7"/>
      <c r="K281" s="23"/>
    </row>
    <row r="282" spans="1:11" s="23" customFormat="1" ht="9.9499999999999993" customHeight="1" thickBot="1">
      <c r="A282" s="1145" t="s">
        <v>164</v>
      </c>
      <c r="B282" s="1146"/>
      <c r="C282" s="1146"/>
      <c r="D282" s="1147"/>
      <c r="E282" s="7"/>
      <c r="F282" s="7"/>
      <c r="G282" s="7"/>
      <c r="H282" s="7"/>
      <c r="I282" s="7"/>
      <c r="J282" s="7"/>
    </row>
    <row r="283" spans="1:11" s="25" customFormat="1" ht="9.9499999999999993" customHeight="1">
      <c r="A283" s="30"/>
      <c r="B283" s="3"/>
      <c r="C283" s="3"/>
      <c r="D283" s="30"/>
      <c r="E283" s="7"/>
      <c r="F283" s="7"/>
      <c r="G283" s="7"/>
      <c r="H283" s="7"/>
      <c r="I283" s="7"/>
      <c r="J283" s="7"/>
      <c r="K283" s="23"/>
    </row>
    <row r="284" spans="1:11" s="101" customFormat="1" ht="9.9499999999999993" customHeight="1">
      <c r="A284" s="42" t="s">
        <v>200</v>
      </c>
      <c r="B284" s="100"/>
      <c r="C284" s="100"/>
      <c r="D284" s="42"/>
      <c r="E284" s="105"/>
      <c r="F284" s="105"/>
      <c r="G284" s="106"/>
      <c r="H284" s="106"/>
      <c r="I284" s="105"/>
      <c r="J284" s="56"/>
      <c r="K284" s="23"/>
    </row>
    <row r="285" spans="1:11" s="25" customFormat="1" ht="8.85" customHeight="1">
      <c r="A285" s="1"/>
      <c r="B285" s="3"/>
      <c r="C285" s="3"/>
      <c r="D285" s="2"/>
      <c r="E285" s="22"/>
      <c r="F285" s="22"/>
      <c r="G285" s="24"/>
      <c r="H285" s="24"/>
      <c r="I285" s="22"/>
      <c r="J285" s="7"/>
      <c r="K285" s="23"/>
    </row>
    <row r="286" spans="1:11" s="25" customFormat="1" ht="8.65" customHeight="1">
      <c r="A286" s="18" t="s">
        <v>186</v>
      </c>
      <c r="B286" s="19"/>
      <c r="C286" s="19"/>
      <c r="D286" s="5"/>
      <c r="E286" s="157">
        <f ca="1">SUM('37:52'!E$283)</f>
        <v>0</v>
      </c>
      <c r="F286" s="157">
        <f ca="1">SUM('37:52'!F$283)</f>
        <v>0</v>
      </c>
      <c r="G286" s="157">
        <f ca="1">SUM('37:52'!G$283)</f>
        <v>0</v>
      </c>
      <c r="H286" s="157">
        <f ca="1">SUM('37:52'!H$283)</f>
        <v>0</v>
      </c>
      <c r="I286" s="157">
        <f ca="1">SUM('37:52'!I$283)</f>
        <v>0</v>
      </c>
      <c r="J286" s="7"/>
      <c r="K286" s="23"/>
    </row>
    <row r="287" spans="1:11" s="25" customFormat="1" ht="8.65" customHeight="1">
      <c r="A287" s="18" t="s">
        <v>189</v>
      </c>
      <c r="B287" s="19"/>
      <c r="C287" s="19"/>
      <c r="D287" s="5"/>
      <c r="E287" s="157">
        <f ca="1">SUM('37:52'!E$284)</f>
        <v>37397</v>
      </c>
      <c r="F287" s="157">
        <f ca="1">SUM('37:52'!F$284)</f>
        <v>33903</v>
      </c>
      <c r="G287" s="157">
        <f ca="1">SUM('37:52'!G$284)</f>
        <v>18648</v>
      </c>
      <c r="H287" s="157">
        <f ca="1">SUM('37:52'!H$284)</f>
        <v>16970</v>
      </c>
      <c r="I287" s="157">
        <f ca="1">SUM('37:52'!I$284)</f>
        <v>0</v>
      </c>
      <c r="J287" s="7"/>
      <c r="K287" s="23"/>
    </row>
    <row r="288" spans="1:11" s="25" customFormat="1" ht="8.65" customHeight="1">
      <c r="A288" s="18" t="s">
        <v>166</v>
      </c>
      <c r="B288" s="19"/>
      <c r="C288" s="19"/>
      <c r="D288" s="5"/>
      <c r="E288" s="157">
        <f ca="1">SUM('37:52'!E$285)</f>
        <v>0</v>
      </c>
      <c r="F288" s="157">
        <f ca="1">SUM('37:52'!F$285)</f>
        <v>0</v>
      </c>
      <c r="G288" s="157">
        <f ca="1">SUM('37:52'!G$285)</f>
        <v>0</v>
      </c>
      <c r="H288" s="157">
        <f ca="1">SUM('37:52'!H$285)</f>
        <v>0</v>
      </c>
      <c r="I288" s="157">
        <f ca="1">SUM('37:52'!I$285)</f>
        <v>0</v>
      </c>
      <c r="J288" s="7"/>
      <c r="K288" s="23"/>
    </row>
    <row r="289" spans="1:12" s="25" customFormat="1" ht="8.65" customHeight="1">
      <c r="A289" s="18"/>
      <c r="B289" s="19"/>
      <c r="C289" s="19"/>
      <c r="D289" s="5"/>
      <c r="E289" s="13"/>
      <c r="F289" s="13"/>
      <c r="G289" s="13"/>
      <c r="H289" s="13"/>
      <c r="I289" s="14"/>
      <c r="J289" s="7"/>
      <c r="K289" s="23"/>
    </row>
    <row r="290" spans="1:12" s="101" customFormat="1" ht="9.9499999999999993" customHeight="1">
      <c r="A290" s="98" t="s">
        <v>201</v>
      </c>
      <c r="B290" s="125"/>
      <c r="C290" s="125"/>
      <c r="D290" s="99"/>
      <c r="E290" s="55">
        <f>SUM(E286:E289)</f>
        <v>37397</v>
      </c>
      <c r="F290" s="55">
        <f>SUM(F286:F289)</f>
        <v>33903</v>
      </c>
      <c r="G290" s="55">
        <f>SUM(G286:G289)</f>
        <v>18648</v>
      </c>
      <c r="H290" s="55">
        <f>SUM(H286:H289)</f>
        <v>16970</v>
      </c>
      <c r="I290" s="55">
        <f>SUM(I286:I289)</f>
        <v>0</v>
      </c>
      <c r="J290" s="56"/>
      <c r="K290" s="23"/>
    </row>
    <row r="291" spans="1:12" s="25" customFormat="1" ht="8.65" customHeight="1">
      <c r="A291" s="3"/>
      <c r="B291" s="3"/>
      <c r="C291" s="3"/>
      <c r="D291" s="2"/>
      <c r="E291" s="22"/>
      <c r="F291" s="22"/>
      <c r="G291" s="24"/>
      <c r="H291" s="24"/>
      <c r="I291" s="22"/>
      <c r="J291" s="7"/>
      <c r="K291" s="23"/>
    </row>
    <row r="292" spans="1:12" s="25" customFormat="1" ht="8.65" customHeight="1">
      <c r="A292" s="3"/>
      <c r="B292" s="3"/>
      <c r="C292" s="3"/>
      <c r="D292" s="2"/>
      <c r="E292" s="22"/>
      <c r="F292" s="22"/>
      <c r="G292" s="24"/>
      <c r="H292" s="24"/>
      <c r="I292" s="22"/>
      <c r="J292" s="7"/>
      <c r="K292" s="23"/>
    </row>
    <row r="293" spans="1:12" s="101" customFormat="1" ht="9.9499999999999993" customHeight="1">
      <c r="A293" s="42" t="s">
        <v>199</v>
      </c>
      <c r="B293" s="100"/>
      <c r="C293" s="100"/>
      <c r="D293" s="42"/>
      <c r="E293" s="105"/>
      <c r="F293" s="105"/>
      <c r="G293" s="106"/>
      <c r="H293" s="106"/>
      <c r="I293" s="105"/>
      <c r="J293" s="56"/>
      <c r="K293" s="23"/>
    </row>
    <row r="294" spans="1:12" s="25" customFormat="1" ht="8.65" customHeight="1">
      <c r="A294" s="1"/>
      <c r="B294" s="3"/>
      <c r="C294" s="3"/>
      <c r="D294" s="1"/>
      <c r="E294" s="7"/>
      <c r="F294" s="7"/>
      <c r="G294" s="7"/>
      <c r="H294" s="7"/>
      <c r="I294" s="7"/>
      <c r="J294" s="3"/>
      <c r="K294" s="23"/>
    </row>
    <row r="295" spans="1:12" s="25" customFormat="1" ht="8.65" customHeight="1">
      <c r="A295" s="18" t="s">
        <v>184</v>
      </c>
      <c r="B295" s="19"/>
      <c r="C295" s="19"/>
      <c r="D295" s="17" t="s">
        <v>167</v>
      </c>
      <c r="E295" s="157">
        <f ca="1">SUM('37:52'!E$292)</f>
        <v>0</v>
      </c>
      <c r="F295" s="157">
        <f ca="1">SUM('37:52'!F$292)</f>
        <v>0</v>
      </c>
      <c r="G295" s="157">
        <f ca="1">SUM('37:52'!G$292)</f>
        <v>0</v>
      </c>
      <c r="H295" s="157">
        <f ca="1">SUM('37:52'!H$292)</f>
        <v>0</v>
      </c>
      <c r="I295" s="157">
        <f ca="1">SUM('37:52'!I$292)</f>
        <v>0</v>
      </c>
      <c r="J295" s="3"/>
      <c r="K295" s="23"/>
    </row>
    <row r="296" spans="1:12" s="25" customFormat="1" ht="8.65" customHeight="1">
      <c r="A296" s="18" t="s">
        <v>185</v>
      </c>
      <c r="B296" s="19"/>
      <c r="C296" s="19"/>
      <c r="D296" s="17" t="s">
        <v>168</v>
      </c>
      <c r="E296" s="157">
        <f ca="1">SUM('37:52'!E$293)</f>
        <v>0</v>
      </c>
      <c r="F296" s="157">
        <f ca="1">SUM('37:52'!F$293)</f>
        <v>0</v>
      </c>
      <c r="G296" s="157">
        <f ca="1">SUM('37:52'!G$293)</f>
        <v>0</v>
      </c>
      <c r="H296" s="157">
        <f ca="1">SUM('37:52'!H$293)</f>
        <v>0</v>
      </c>
      <c r="I296" s="157">
        <f ca="1">SUM('37:52'!I$293)</f>
        <v>0</v>
      </c>
      <c r="J296" s="3"/>
      <c r="K296" s="23"/>
    </row>
    <row r="297" spans="1:12" s="25" customFormat="1" ht="8.65" customHeight="1">
      <c r="A297" s="18" t="s">
        <v>186</v>
      </c>
      <c r="B297" s="19"/>
      <c r="C297" s="19"/>
      <c r="D297" s="17" t="s">
        <v>169</v>
      </c>
      <c r="E297" s="157">
        <f ca="1">SUM('37:52'!E$294)</f>
        <v>104171</v>
      </c>
      <c r="F297" s="157">
        <f ca="1">SUM('37:52'!F$294)</f>
        <v>70986</v>
      </c>
      <c r="G297" s="157">
        <f ca="1">SUM('37:52'!G$294)</f>
        <v>3047</v>
      </c>
      <c r="H297" s="157">
        <f ca="1">SUM('37:52'!H$294)</f>
        <v>57168</v>
      </c>
      <c r="I297" s="157">
        <f ca="1">SUM('37:52'!I$294)</f>
        <v>6377</v>
      </c>
      <c r="J297" s="3"/>
      <c r="K297" s="23"/>
    </row>
    <row r="298" spans="1:12" s="25" customFormat="1" ht="8.65" customHeight="1">
      <c r="A298" s="18" t="s">
        <v>187</v>
      </c>
      <c r="B298" s="19"/>
      <c r="C298" s="19"/>
      <c r="D298" s="17" t="s">
        <v>165</v>
      </c>
      <c r="E298" s="157">
        <f ca="1">SUM('37:52'!E$295)</f>
        <v>10832</v>
      </c>
      <c r="F298" s="157">
        <f ca="1">SUM('37:52'!F$295)</f>
        <v>17283</v>
      </c>
      <c r="G298" s="157">
        <f ca="1">SUM('37:52'!G$295)</f>
        <v>60149</v>
      </c>
      <c r="H298" s="157">
        <f ca="1">SUM('37:52'!H$295)</f>
        <v>50538</v>
      </c>
      <c r="I298" s="157">
        <f ca="1">SUM('37:52'!I$295)</f>
        <v>25666</v>
      </c>
      <c r="J298" s="3"/>
      <c r="K298" s="23"/>
    </row>
    <row r="299" spans="1:12" s="25" customFormat="1" ht="8.65" customHeight="1">
      <c r="A299" s="18" t="s">
        <v>188</v>
      </c>
      <c r="B299" s="19"/>
      <c r="C299" s="19"/>
      <c r="D299" s="17" t="s">
        <v>170</v>
      </c>
      <c r="E299" s="157">
        <f ca="1">SUM('37:52'!E$296)</f>
        <v>41587</v>
      </c>
      <c r="F299" s="157">
        <f ca="1">SUM('37:52'!F$296)</f>
        <v>82318</v>
      </c>
      <c r="G299" s="157">
        <f ca="1">SUM('37:52'!G$296)</f>
        <v>65481</v>
      </c>
      <c r="H299" s="157">
        <f ca="1">SUM('37:52'!H$296)</f>
        <v>32355</v>
      </c>
      <c r="I299" s="157">
        <f ca="1">SUM('37:52'!I$296)</f>
        <v>48877</v>
      </c>
      <c r="J299" s="3"/>
      <c r="K299" s="23"/>
    </row>
    <row r="300" spans="1:12" s="25" customFormat="1" ht="8.65" customHeight="1">
      <c r="A300" s="18" t="s">
        <v>189</v>
      </c>
      <c r="B300" s="19"/>
      <c r="C300" s="19"/>
      <c r="D300" s="17" t="s">
        <v>209</v>
      </c>
      <c r="E300" s="157">
        <f ca="1">SUM('37:52'!E$297)</f>
        <v>0</v>
      </c>
      <c r="F300" s="157">
        <f ca="1">SUM('37:52'!F$297)</f>
        <v>0</v>
      </c>
      <c r="G300" s="157">
        <f ca="1">SUM('37:52'!G$297)</f>
        <v>0</v>
      </c>
      <c r="H300" s="157">
        <f ca="1">SUM('37:52'!H$297)</f>
        <v>0</v>
      </c>
      <c r="I300" s="157">
        <f ca="1">SUM('37:52'!I$297)</f>
        <v>0</v>
      </c>
      <c r="J300" s="3"/>
      <c r="K300" s="23"/>
    </row>
    <row r="301" spans="1:12" s="25" customFormat="1" ht="8.65" customHeight="1">
      <c r="A301" s="18" t="s">
        <v>166</v>
      </c>
      <c r="B301" s="19"/>
      <c r="C301" s="19"/>
      <c r="D301" s="17" t="s">
        <v>210</v>
      </c>
      <c r="E301" s="157">
        <f ca="1">SUM('37:52'!E$299)</f>
        <v>0</v>
      </c>
      <c r="F301" s="157">
        <f ca="1">SUM('37:52'!F$299)</f>
        <v>0</v>
      </c>
      <c r="G301" s="157">
        <f ca="1">SUM('37:52'!G$299)</f>
        <v>0</v>
      </c>
      <c r="H301" s="157">
        <f ca="1">SUM('37:52'!H$299)</f>
        <v>0</v>
      </c>
      <c r="I301" s="157">
        <f ca="1">SUM('37:52'!I$299)</f>
        <v>0</v>
      </c>
      <c r="J301" s="3"/>
      <c r="K301" s="23"/>
    </row>
    <row r="302" spans="1:12" s="25" customFormat="1" ht="8.65" customHeight="1">
      <c r="A302" s="18" t="s">
        <v>213</v>
      </c>
      <c r="B302" s="19"/>
      <c r="C302" s="19"/>
      <c r="D302" s="17"/>
      <c r="E302" s="157">
        <f ca="1">SUM('37:52'!E$299)</f>
        <v>0</v>
      </c>
      <c r="F302" s="157">
        <f ca="1">SUM('37:52'!F$299)</f>
        <v>0</v>
      </c>
      <c r="G302" s="157">
        <f ca="1">SUM('37:52'!G$299)</f>
        <v>0</v>
      </c>
      <c r="H302" s="157">
        <f ca="1">SUM('37:52'!H$299)</f>
        <v>0</v>
      </c>
      <c r="I302" s="157">
        <f ca="1">SUM('37:52'!I$299)</f>
        <v>0</v>
      </c>
      <c r="J302" s="3"/>
      <c r="K302" s="23"/>
    </row>
    <row r="303" spans="1:12" s="25" customFormat="1" ht="8.65" customHeight="1">
      <c r="A303" s="18"/>
      <c r="B303" s="19"/>
      <c r="C303" s="19"/>
      <c r="D303" s="5"/>
      <c r="E303" s="13"/>
      <c r="F303" s="13"/>
      <c r="G303" s="13"/>
      <c r="H303" s="13"/>
      <c r="I303" s="13"/>
      <c r="J303" s="3"/>
      <c r="K303" s="23"/>
    </row>
    <row r="304" spans="1:12" s="101" customFormat="1" ht="9.9499999999999993" customHeight="1">
      <c r="A304" s="46" t="s">
        <v>191</v>
      </c>
      <c r="B304" s="125"/>
      <c r="C304" s="125"/>
      <c r="D304" s="91"/>
      <c r="E304" s="69">
        <f>SUM(E295:E302)</f>
        <v>156590</v>
      </c>
      <c r="F304" s="69">
        <f>SUM(F295:F302)</f>
        <v>170587</v>
      </c>
      <c r="G304" s="107">
        <f>SUM(G295:G302)</f>
        <v>128677</v>
      </c>
      <c r="H304" s="107">
        <f>SUM(H295:H302)</f>
        <v>140061</v>
      </c>
      <c r="I304" s="69">
        <f>SUM(I295:I302)</f>
        <v>80920</v>
      </c>
      <c r="J304" s="108" t="str">
        <f>IF(J305=J41,"OK",FALSE)</f>
        <v>OK</v>
      </c>
      <c r="K304" s="23"/>
      <c r="L304" s="143"/>
    </row>
    <row r="305" spans="1:11" s="25" customFormat="1" ht="8.65" customHeight="1">
      <c r="A305" s="1"/>
      <c r="B305" s="3"/>
      <c r="C305" s="3"/>
      <c r="D305" s="2"/>
      <c r="E305" s="7"/>
      <c r="F305" s="7"/>
      <c r="G305" s="7"/>
      <c r="H305" s="7"/>
      <c r="I305" s="7"/>
      <c r="J305" s="33">
        <f>SUM(E304:I304)</f>
        <v>676835</v>
      </c>
      <c r="K305" s="23"/>
    </row>
    <row r="306" spans="1:11" s="25" customFormat="1" ht="8.65" customHeight="1">
      <c r="A306" s="1"/>
      <c r="B306" s="3"/>
      <c r="C306" s="3"/>
      <c r="D306" s="2"/>
      <c r="E306" s="7"/>
      <c r="F306" s="7"/>
      <c r="G306" s="7"/>
      <c r="H306" s="7"/>
      <c r="I306" s="7"/>
      <c r="J306" s="3"/>
      <c r="K306" s="23"/>
    </row>
    <row r="307" spans="1:11" s="101" customFormat="1" ht="9.9499999999999993" customHeight="1">
      <c r="A307" s="42" t="s">
        <v>202</v>
      </c>
      <c r="B307" s="100"/>
      <c r="C307" s="100"/>
      <c r="D307" s="42"/>
      <c r="E307" s="105"/>
      <c r="F307" s="105"/>
      <c r="G307" s="106"/>
      <c r="H307" s="106"/>
      <c r="I307" s="105"/>
      <c r="J307" s="56"/>
      <c r="K307" s="23"/>
    </row>
    <row r="308" spans="1:11" s="25" customFormat="1" ht="8.65" customHeight="1">
      <c r="A308" s="1"/>
      <c r="B308" s="3"/>
      <c r="C308" s="3"/>
      <c r="D308" s="1"/>
      <c r="E308" s="7"/>
      <c r="F308" s="7"/>
      <c r="G308" s="7"/>
      <c r="H308" s="7"/>
      <c r="I308" s="7"/>
      <c r="J308" s="3"/>
      <c r="K308" s="23"/>
    </row>
    <row r="309" spans="1:11" s="25" customFormat="1" ht="8.65" customHeight="1">
      <c r="A309" s="18" t="s">
        <v>184</v>
      </c>
      <c r="B309" s="19"/>
      <c r="C309" s="19"/>
      <c r="D309" s="17" t="s">
        <v>171</v>
      </c>
      <c r="E309" s="157">
        <f ca="1">SUM('37:52'!E$306)</f>
        <v>0</v>
      </c>
      <c r="F309" s="157">
        <f ca="1">SUM('37:52'!F$306)</f>
        <v>0</v>
      </c>
      <c r="G309" s="157">
        <f ca="1">SUM('37:52'!G$306)</f>
        <v>0</v>
      </c>
      <c r="H309" s="157">
        <f ca="1">SUM('37:52'!H$306)</f>
        <v>0</v>
      </c>
      <c r="I309" s="157">
        <f ca="1">SUM('37:52'!I$306)</f>
        <v>0</v>
      </c>
      <c r="J309" s="3"/>
      <c r="K309" s="23"/>
    </row>
    <row r="310" spans="1:11" s="25" customFormat="1" ht="8.65" customHeight="1">
      <c r="A310" s="18" t="s">
        <v>185</v>
      </c>
      <c r="B310" s="19"/>
      <c r="C310" s="19"/>
      <c r="D310" s="17" t="s">
        <v>172</v>
      </c>
      <c r="E310" s="157">
        <f ca="1">SUM('37:52'!E$307)</f>
        <v>0</v>
      </c>
      <c r="F310" s="157">
        <f ca="1">SUM('37:52'!F$307)</f>
        <v>0</v>
      </c>
      <c r="G310" s="157">
        <f ca="1">SUM('37:52'!G$307)</f>
        <v>0</v>
      </c>
      <c r="H310" s="157">
        <f ca="1">SUM('37:52'!H$307)</f>
        <v>0</v>
      </c>
      <c r="I310" s="157">
        <f ca="1">SUM('37:52'!I$307)</f>
        <v>0</v>
      </c>
      <c r="J310" s="3"/>
      <c r="K310" s="23"/>
    </row>
    <row r="311" spans="1:11" s="25" customFormat="1" ht="8.65" customHeight="1">
      <c r="A311" s="18" t="s">
        <v>186</v>
      </c>
      <c r="B311" s="19"/>
      <c r="C311" s="19"/>
      <c r="D311" s="17" t="s">
        <v>173</v>
      </c>
      <c r="E311" s="157">
        <f ca="1">SUM('37:52'!E$308)</f>
        <v>750313</v>
      </c>
      <c r="F311" s="157">
        <f ca="1">SUM('37:52'!F$308)</f>
        <v>752232</v>
      </c>
      <c r="G311" s="157">
        <f ca="1">SUM('37:52'!G$308)</f>
        <v>841083</v>
      </c>
      <c r="H311" s="157">
        <f ca="1">SUM('37:52'!H$308)</f>
        <v>992282</v>
      </c>
      <c r="I311" s="157">
        <f ca="1">SUM('37:52'!I$308)</f>
        <v>1114395</v>
      </c>
      <c r="J311" s="3"/>
      <c r="K311" s="23"/>
    </row>
    <row r="312" spans="1:11" s="25" customFormat="1" ht="8.65" customHeight="1">
      <c r="A312" s="18" t="s">
        <v>187</v>
      </c>
      <c r="B312" s="19"/>
      <c r="C312" s="19"/>
      <c r="D312" s="17" t="s">
        <v>174</v>
      </c>
      <c r="E312" s="157">
        <f ca="1">SUM('37:52'!E$309)</f>
        <v>1045962</v>
      </c>
      <c r="F312" s="157">
        <f ca="1">SUM('37:52'!F$309)</f>
        <v>1284606</v>
      </c>
      <c r="G312" s="157">
        <f ca="1">SUM('37:52'!G$309)</f>
        <v>1242797</v>
      </c>
      <c r="H312" s="157">
        <f ca="1">SUM('37:52'!H$309)</f>
        <v>1536350</v>
      </c>
      <c r="I312" s="157">
        <f ca="1">SUM('37:52'!I$309)</f>
        <v>1518144</v>
      </c>
      <c r="J312" s="3"/>
      <c r="K312" s="23"/>
    </row>
    <row r="313" spans="1:11" s="25" customFormat="1" ht="8.65" customHeight="1">
      <c r="A313" s="18" t="s">
        <v>188</v>
      </c>
      <c r="B313" s="19"/>
      <c r="C313" s="19"/>
      <c r="D313" s="17" t="s">
        <v>175</v>
      </c>
      <c r="E313" s="157">
        <f ca="1">SUM('37:52'!E$310)</f>
        <v>234736</v>
      </c>
      <c r="F313" s="157">
        <f ca="1">SUM('37:52'!F$310)</f>
        <v>282917</v>
      </c>
      <c r="G313" s="157">
        <f ca="1">SUM('37:52'!G$310)</f>
        <v>325197</v>
      </c>
      <c r="H313" s="157">
        <f ca="1">SUM('37:52'!H$310)</f>
        <v>367417</v>
      </c>
      <c r="I313" s="157">
        <f ca="1">SUM('37:52'!I$310)</f>
        <v>443601</v>
      </c>
      <c r="J313" s="3"/>
      <c r="K313" s="23"/>
    </row>
    <row r="314" spans="1:11" s="25" customFormat="1" ht="8.65" customHeight="1">
      <c r="A314" s="18" t="s">
        <v>189</v>
      </c>
      <c r="B314" s="19"/>
      <c r="C314" s="19"/>
      <c r="D314" s="17" t="s">
        <v>211</v>
      </c>
      <c r="E314" s="157">
        <f ca="1">SUM('37:52'!E$311)</f>
        <v>95000</v>
      </c>
      <c r="F314" s="157">
        <f ca="1">SUM('37:52'!F$311)</f>
        <v>151170</v>
      </c>
      <c r="G314" s="157">
        <f ca="1">SUM('37:52'!G$311)</f>
        <v>151170</v>
      </c>
      <c r="H314" s="157">
        <f ca="1">SUM('37:52'!H$311)</f>
        <v>108434</v>
      </c>
      <c r="I314" s="157">
        <f ca="1">SUM('37:52'!I$311)</f>
        <v>108434</v>
      </c>
      <c r="J314" s="3"/>
      <c r="K314" s="23"/>
    </row>
    <row r="315" spans="1:11" s="25" customFormat="1" ht="8.65" customHeight="1">
      <c r="A315" s="18" t="s">
        <v>166</v>
      </c>
      <c r="B315" s="19"/>
      <c r="C315" s="19"/>
      <c r="D315" s="17" t="s">
        <v>212</v>
      </c>
      <c r="E315" s="157">
        <f ca="1">SUM('37:52'!E$312)</f>
        <v>0</v>
      </c>
      <c r="F315" s="157">
        <f ca="1">SUM('37:52'!F$312)</f>
        <v>0</v>
      </c>
      <c r="G315" s="157">
        <f ca="1">SUM('37:52'!G$312)</f>
        <v>0</v>
      </c>
      <c r="H315" s="157">
        <f ca="1">SUM('37:52'!H$312)</f>
        <v>0</v>
      </c>
      <c r="I315" s="157">
        <f ca="1">SUM('37:52'!I$312)</f>
        <v>0</v>
      </c>
      <c r="J315" s="3"/>
      <c r="K315" s="23"/>
    </row>
    <row r="316" spans="1:11" s="25" customFormat="1" ht="8.65" customHeight="1">
      <c r="A316" s="18"/>
      <c r="B316" s="19"/>
      <c r="C316" s="19"/>
      <c r="D316" s="17"/>
      <c r="E316" s="13"/>
      <c r="F316" s="13"/>
      <c r="G316" s="13"/>
      <c r="H316" s="13"/>
      <c r="I316" s="14"/>
      <c r="J316" s="3"/>
      <c r="K316" s="23"/>
    </row>
    <row r="317" spans="1:11" s="101" customFormat="1" ht="9.9499999999999993" customHeight="1">
      <c r="A317" s="46" t="s">
        <v>190</v>
      </c>
      <c r="B317" s="125"/>
      <c r="C317" s="125"/>
      <c r="D317" s="91"/>
      <c r="E317" s="69">
        <f>SUM(E309:E315)</f>
        <v>2126011</v>
      </c>
      <c r="F317" s="69">
        <f>SUM(F309:F315)</f>
        <v>2470925</v>
      </c>
      <c r="G317" s="107">
        <f>SUM(G309:G315)</f>
        <v>2560247</v>
      </c>
      <c r="H317" s="107">
        <f>SUM(H309:H315)</f>
        <v>3004483</v>
      </c>
      <c r="I317" s="69">
        <f>SUM(I309:I315)</f>
        <v>3184574</v>
      </c>
      <c r="J317" s="100"/>
      <c r="K317" s="23"/>
    </row>
    <row r="318" spans="1:11" s="25" customFormat="1" ht="8.65" customHeight="1" thickBot="1">
      <c r="A318" s="1"/>
      <c r="B318" s="3"/>
      <c r="C318" s="3"/>
      <c r="D318" s="2"/>
      <c r="E318" s="7"/>
      <c r="F318" s="7"/>
      <c r="G318" s="7"/>
      <c r="H318" s="7"/>
      <c r="I318" s="7"/>
      <c r="J318" s="3"/>
      <c r="K318" s="23"/>
    </row>
    <row r="319" spans="1:11" s="23" customFormat="1" ht="9.9499999999999993" customHeight="1" thickBot="1">
      <c r="A319" s="1145" t="s">
        <v>180</v>
      </c>
      <c r="B319" s="1146"/>
      <c r="C319" s="1147"/>
      <c r="D319" s="64"/>
      <c r="E319" s="7"/>
      <c r="F319" s="7"/>
      <c r="G319" s="7"/>
      <c r="H319" s="7"/>
      <c r="I319" s="7"/>
      <c r="J319" s="7"/>
    </row>
    <row r="320" spans="1:11" s="25" customFormat="1" ht="8.65" customHeight="1">
      <c r="A320" s="1"/>
      <c r="B320" s="3"/>
      <c r="C320" s="3"/>
      <c r="D320" s="2"/>
      <c r="E320" s="7"/>
      <c r="F320" s="7"/>
      <c r="G320" s="7"/>
      <c r="H320" s="7"/>
      <c r="I320" s="7"/>
      <c r="J320" s="3"/>
      <c r="K320" s="23"/>
    </row>
    <row r="321" spans="1:12" s="25" customFormat="1" ht="8.65" customHeight="1">
      <c r="A321" s="18" t="s">
        <v>204</v>
      </c>
      <c r="B321" s="19"/>
      <c r="C321" s="19"/>
      <c r="D321" s="17" t="s">
        <v>161</v>
      </c>
      <c r="E321" s="157">
        <f ca="1">SUM('37:52'!E$318)</f>
        <v>2246885</v>
      </c>
      <c r="F321" s="157">
        <f ca="1">SUM('37:52'!F$318)</f>
        <v>2245539</v>
      </c>
      <c r="G321" s="157">
        <f ca="1">SUM('37:52'!G$318)</f>
        <v>2309799</v>
      </c>
      <c r="H321" s="157">
        <f ca="1">SUM('37:52'!H$318)</f>
        <v>2462628</v>
      </c>
      <c r="I321" s="157">
        <f ca="1">SUM('37:52'!I$318)</f>
        <v>2793895</v>
      </c>
      <c r="J321" s="3"/>
      <c r="K321" s="23"/>
    </row>
    <row r="322" spans="1:12" s="25" customFormat="1" ht="8.65" customHeight="1">
      <c r="A322" s="18" t="s">
        <v>179</v>
      </c>
      <c r="B322" s="19"/>
      <c r="C322" s="19"/>
      <c r="D322" s="17" t="s">
        <v>161</v>
      </c>
      <c r="E322" s="157">
        <f ca="1">SUM('37:52'!E$319)</f>
        <v>1432992</v>
      </c>
      <c r="F322" s="157">
        <f ca="1">SUM('37:52'!F$319)</f>
        <v>1390503</v>
      </c>
      <c r="G322" s="157">
        <f ca="1">SUM('37:52'!G$319)</f>
        <v>1411910</v>
      </c>
      <c r="H322" s="157">
        <f ca="1">SUM('37:52'!H$319)</f>
        <v>1468162</v>
      </c>
      <c r="I322" s="157">
        <f ca="1">SUM('37:52'!I$319)</f>
        <v>1503768</v>
      </c>
      <c r="J322" s="3"/>
      <c r="K322" s="23"/>
    </row>
    <row r="323" spans="1:12" s="25" customFormat="1" ht="8.65" customHeight="1">
      <c r="A323" s="18" t="s">
        <v>159</v>
      </c>
      <c r="B323" s="19"/>
      <c r="C323" s="19"/>
      <c r="D323" s="17" t="s">
        <v>161</v>
      </c>
      <c r="E323" s="157">
        <f ca="1">SUM('37:52'!E$320)</f>
        <v>4123522</v>
      </c>
      <c r="F323" s="157">
        <f ca="1">SUM('37:52'!F$320)</f>
        <v>4195472</v>
      </c>
      <c r="G323" s="157">
        <f ca="1">SUM('37:52'!G$320)</f>
        <v>4507875</v>
      </c>
      <c r="H323" s="157">
        <f ca="1">SUM('37:52'!H$320)</f>
        <v>4991151</v>
      </c>
      <c r="I323" s="157">
        <f ca="1">SUM('37:52'!I$320)</f>
        <v>5410971</v>
      </c>
      <c r="J323" s="3"/>
      <c r="K323" s="23"/>
    </row>
    <row r="324" spans="1:12" s="25" customFormat="1" ht="8.65" customHeight="1">
      <c r="A324" s="18"/>
      <c r="B324" s="19"/>
      <c r="C324" s="19"/>
      <c r="D324" s="17"/>
      <c r="E324" s="13"/>
      <c r="F324" s="13"/>
      <c r="G324" s="13"/>
      <c r="H324" s="13"/>
      <c r="I324" s="14"/>
      <c r="J324" s="3"/>
      <c r="K324" s="23"/>
    </row>
    <row r="325" spans="1:12" s="101" customFormat="1" ht="8.65" customHeight="1">
      <c r="A325" s="46" t="s">
        <v>192</v>
      </c>
      <c r="B325" s="125"/>
      <c r="C325" s="125"/>
      <c r="D325" s="91" t="s">
        <v>176</v>
      </c>
      <c r="E325" s="69">
        <f>SUM(E317:E323)</f>
        <v>9929410</v>
      </c>
      <c r="F325" s="69">
        <f>SUM(F317:F323)</f>
        <v>10302439</v>
      </c>
      <c r="G325" s="107">
        <f>SUM(G317:G323)</f>
        <v>10789831</v>
      </c>
      <c r="H325" s="107">
        <f>SUM(H317:H323)</f>
        <v>11926424</v>
      </c>
      <c r="I325" s="69">
        <f>SUM(I317:I323)</f>
        <v>12893208</v>
      </c>
      <c r="J325" s="108" t="str">
        <f>IF(J326=J56,"OK",FALSE)</f>
        <v>OK</v>
      </c>
      <c r="K325" s="23"/>
      <c r="L325" s="143"/>
    </row>
    <row r="326" spans="1:12" s="25" customFormat="1" ht="8.65" customHeight="1" thickBot="1">
      <c r="A326" s="37"/>
      <c r="B326" s="81"/>
      <c r="C326" s="81"/>
      <c r="D326" s="37"/>
      <c r="E326" s="87"/>
      <c r="F326" s="87"/>
      <c r="G326" s="88"/>
      <c r="H326" s="88"/>
      <c r="I326" s="87"/>
      <c r="J326" s="33">
        <f>SUM(E325:I325)</f>
        <v>55841312</v>
      </c>
      <c r="K326" s="23"/>
    </row>
    <row r="327" spans="1:12" s="23" customFormat="1" ht="9.9499999999999993" customHeight="1" thickBot="1">
      <c r="A327" s="1145" t="s">
        <v>257</v>
      </c>
      <c r="B327" s="1146"/>
      <c r="C327" s="1147"/>
      <c r="D327" s="64"/>
      <c r="E327" s="7"/>
      <c r="F327" s="7"/>
      <c r="G327" s="7"/>
      <c r="H327" s="7"/>
      <c r="I327" s="7"/>
      <c r="J327" s="7"/>
    </row>
    <row r="328" spans="1:12" s="25" customFormat="1" ht="9.9499999999999993" customHeight="1">
      <c r="A328" s="37"/>
      <c r="B328" s="81"/>
      <c r="C328" s="81"/>
      <c r="D328" s="37"/>
      <c r="E328" s="87"/>
      <c r="F328" s="87"/>
      <c r="G328" s="88"/>
      <c r="H328" s="88"/>
      <c r="I328" s="87"/>
      <c r="J328" s="7"/>
      <c r="K328" s="23"/>
    </row>
    <row r="329" spans="1:12" s="25" customFormat="1" ht="9.9499999999999993" customHeight="1">
      <c r="A329" s="139" t="s">
        <v>267</v>
      </c>
      <c r="B329" s="139"/>
      <c r="C329" s="146"/>
      <c r="D329" s="58"/>
      <c r="E329" s="85"/>
      <c r="F329" s="85"/>
      <c r="G329" s="86"/>
      <c r="H329" s="86"/>
      <c r="I329" s="85"/>
      <c r="J329" s="7"/>
      <c r="K329" s="23"/>
    </row>
    <row r="330" spans="1:12" s="25" customFormat="1" ht="9.9499999999999993" customHeight="1">
      <c r="A330" s="140" t="s">
        <v>182</v>
      </c>
      <c r="B330" s="140"/>
      <c r="C330" s="147"/>
      <c r="D330" s="58"/>
      <c r="E330" s="14">
        <f>E271</f>
        <v>3591965</v>
      </c>
      <c r="F330" s="14">
        <f>F271</f>
        <v>3740175</v>
      </c>
      <c r="G330" s="14">
        <f>G271</f>
        <v>3686867</v>
      </c>
      <c r="H330" s="14">
        <f>H271</f>
        <v>3607140</v>
      </c>
      <c r="I330" s="14">
        <f>I271</f>
        <v>3587092</v>
      </c>
      <c r="J330" s="7"/>
      <c r="K330" s="23"/>
    </row>
    <row r="331" spans="1:12" s="25" customFormat="1" ht="9.9499999999999993" customHeight="1">
      <c r="A331" s="140" t="s">
        <v>256</v>
      </c>
      <c r="B331" s="140"/>
      <c r="C331" s="146" t="s">
        <v>268</v>
      </c>
      <c r="D331" s="151"/>
      <c r="E331" s="14"/>
      <c r="F331" s="14"/>
      <c r="G331" s="157"/>
      <c r="H331" s="157">
        <f ca="1">SUM('37:52'!H$328)</f>
        <v>-291635</v>
      </c>
      <c r="I331" s="157">
        <f ca="1">SUM('37:52'!I$328)</f>
        <v>-293216</v>
      </c>
      <c r="J331" s="7"/>
      <c r="K331" s="23"/>
    </row>
    <row r="332" spans="1:12" s="25" customFormat="1" ht="9.9499999999999993" customHeight="1">
      <c r="A332" s="140" t="s">
        <v>255</v>
      </c>
      <c r="B332" s="140"/>
      <c r="C332" s="146" t="s">
        <v>268</v>
      </c>
      <c r="D332" s="151"/>
      <c r="E332" s="14"/>
      <c r="F332" s="14"/>
      <c r="G332" s="157"/>
      <c r="H332" s="157">
        <f ca="1">SUM('37:52'!H$329)</f>
        <v>-2410922</v>
      </c>
      <c r="I332" s="157">
        <f ca="1">SUM('37:52'!I$329)</f>
        <v>-2473430</v>
      </c>
      <c r="J332" s="7"/>
      <c r="K332" s="23"/>
    </row>
    <row r="333" spans="1:12" s="25" customFormat="1" ht="8.65" customHeight="1">
      <c r="A333" s="139" t="s">
        <v>263</v>
      </c>
      <c r="B333" s="139"/>
      <c r="C333" s="146"/>
      <c r="D333" s="58"/>
      <c r="E333" s="85"/>
      <c r="F333" s="85"/>
      <c r="G333" s="85"/>
      <c r="H333" s="85"/>
      <c r="I333" s="85"/>
      <c r="J333" s="7"/>
      <c r="K333" s="23"/>
    </row>
    <row r="334" spans="1:12" s="25" customFormat="1" ht="8.65" customHeight="1">
      <c r="A334" s="140" t="s">
        <v>253</v>
      </c>
      <c r="B334" s="140"/>
      <c r="C334" s="146" t="s">
        <v>268</v>
      </c>
      <c r="D334" s="148" t="s">
        <v>272</v>
      </c>
      <c r="E334" s="14"/>
      <c r="F334" s="14"/>
      <c r="G334" s="14"/>
      <c r="H334" s="157">
        <f ca="1">SUM('37:52'!H$331)</f>
        <v>95433</v>
      </c>
      <c r="I334" s="157">
        <f ca="1">SUM('37:52'!I$331)</f>
        <v>90608</v>
      </c>
      <c r="J334" s="7"/>
      <c r="K334" s="23"/>
    </row>
    <row r="335" spans="1:12" s="25" customFormat="1" ht="8.65" customHeight="1">
      <c r="A335" s="140" t="s">
        <v>182</v>
      </c>
      <c r="B335" s="140"/>
      <c r="C335" s="147"/>
      <c r="D335" s="58"/>
      <c r="E335" s="14">
        <f>E272</f>
        <v>2462399</v>
      </c>
      <c r="F335" s="14">
        <f>F272</f>
        <v>2653824</v>
      </c>
      <c r="G335" s="14">
        <f>G272</f>
        <v>2785022</v>
      </c>
      <c r="H335" s="14">
        <f>H272</f>
        <v>2699796</v>
      </c>
      <c r="I335" s="14">
        <f>I272</f>
        <v>2790047</v>
      </c>
      <c r="J335" s="7"/>
      <c r="K335" s="23"/>
    </row>
    <row r="336" spans="1:12" s="25" customFormat="1" ht="8.65" customHeight="1">
      <c r="A336" s="140" t="s">
        <v>254</v>
      </c>
      <c r="B336" s="140"/>
      <c r="C336" s="147"/>
      <c r="D336" s="58"/>
      <c r="E336" s="14">
        <f ca="1">SUM('37:52'!E333)</f>
        <v>-2337801</v>
      </c>
      <c r="F336" s="14">
        <f ca="1">SUM('37:52'!F333)</f>
        <v>-2499013</v>
      </c>
      <c r="G336" s="14">
        <f ca="1">SUM('37:52'!G333)</f>
        <v>-2384822</v>
      </c>
      <c r="H336" s="14">
        <f ca="1">SUM('37:52'!H333)</f>
        <v>-2486355</v>
      </c>
      <c r="I336" s="14">
        <f ca="1">SUM('37:52'!I333)</f>
        <v>-2450583</v>
      </c>
      <c r="J336" s="7"/>
      <c r="K336" s="23"/>
    </row>
    <row r="337" spans="1:11" s="25" customFormat="1" ht="8.65" customHeight="1">
      <c r="A337" s="139" t="s">
        <v>264</v>
      </c>
      <c r="B337" s="139"/>
      <c r="C337" s="146" t="s">
        <v>268</v>
      </c>
      <c r="D337" s="151"/>
      <c r="E337" s="85"/>
      <c r="F337" s="85"/>
      <c r="G337" s="85"/>
      <c r="H337" s="85"/>
      <c r="I337" s="85"/>
      <c r="J337" s="7"/>
      <c r="K337" s="23"/>
    </row>
    <row r="338" spans="1:11" s="25" customFormat="1" ht="8.65" customHeight="1">
      <c r="A338" s="140" t="s">
        <v>250</v>
      </c>
      <c r="B338" s="140"/>
      <c r="C338" s="1158" t="s">
        <v>269</v>
      </c>
      <c r="D338" s="1159"/>
      <c r="E338" s="157"/>
      <c r="F338" s="157"/>
      <c r="G338" s="157"/>
      <c r="H338" s="157">
        <f ca="1">SUM('37:52'!H$335)</f>
        <v>823660</v>
      </c>
      <c r="I338" s="157">
        <f ca="1">SUM('37:52'!I$335)</f>
        <v>866176</v>
      </c>
      <c r="J338" s="7"/>
      <c r="K338" s="23"/>
    </row>
    <row r="339" spans="1:11" s="25" customFormat="1" ht="8.65" customHeight="1">
      <c r="A339" s="139" t="s">
        <v>265</v>
      </c>
      <c r="B339" s="139"/>
      <c r="C339" s="146"/>
      <c r="D339" s="58"/>
      <c r="E339" s="85"/>
      <c r="F339" s="85"/>
      <c r="G339" s="85"/>
      <c r="H339" s="85"/>
      <c r="I339" s="85"/>
      <c r="J339" s="7"/>
      <c r="K339" s="23"/>
    </row>
    <row r="340" spans="1:11" s="25" customFormat="1" ht="8.65" customHeight="1">
      <c r="A340" s="140" t="s">
        <v>248</v>
      </c>
      <c r="B340" s="140"/>
      <c r="C340" s="146" t="s">
        <v>268</v>
      </c>
      <c r="D340" s="149" t="s">
        <v>273</v>
      </c>
      <c r="E340" s="157"/>
      <c r="F340" s="157"/>
      <c r="G340" s="157"/>
      <c r="H340" s="157">
        <f ca="1">SUM('37:52'!H$337)</f>
        <v>542416</v>
      </c>
      <c r="I340" s="157">
        <f ca="1">SUM('37:52'!I$337)</f>
        <v>554432</v>
      </c>
      <c r="J340" s="7"/>
      <c r="K340" s="23"/>
    </row>
    <row r="341" spans="1:11" s="25" customFormat="1" ht="8.65" customHeight="1">
      <c r="A341" s="140" t="s">
        <v>249</v>
      </c>
      <c r="B341" s="140"/>
      <c r="C341" s="146" t="s">
        <v>268</v>
      </c>
      <c r="D341" s="149" t="s">
        <v>274</v>
      </c>
      <c r="E341" s="157"/>
      <c r="F341" s="157"/>
      <c r="G341" s="157"/>
      <c r="H341" s="157">
        <f ca="1">SUM('37:52'!H$338)</f>
        <v>911030</v>
      </c>
      <c r="I341" s="157">
        <f ca="1">SUM('37:52'!I$338)</f>
        <v>900454</v>
      </c>
      <c r="J341" s="7"/>
      <c r="K341" s="23"/>
    </row>
    <row r="342" spans="1:11" s="25" customFormat="1" ht="8.65" customHeight="1">
      <c r="A342" s="140" t="s">
        <v>182</v>
      </c>
      <c r="B342" s="140"/>
      <c r="C342" s="147"/>
      <c r="D342" s="17"/>
      <c r="E342" s="157">
        <f ca="1">SUM('37:52'!E$339)</f>
        <v>1607435</v>
      </c>
      <c r="F342" s="157">
        <f ca="1">SUM('37:52'!F$339)</f>
        <v>1678762</v>
      </c>
      <c r="G342" s="157">
        <f ca="1">SUM('37:52'!G$339)</f>
        <v>1714960</v>
      </c>
      <c r="H342" s="157">
        <f ca="1">SUM('37:52'!H$339)</f>
        <v>1750797</v>
      </c>
      <c r="I342" s="157">
        <f ca="1">SUM('37:52'!I$339)</f>
        <v>1778601</v>
      </c>
      <c r="J342" s="7"/>
      <c r="K342" s="23"/>
    </row>
    <row r="343" spans="1:11" s="25" customFormat="1" ht="8.65" customHeight="1">
      <c r="A343" s="1160" t="s">
        <v>251</v>
      </c>
      <c r="B343" s="1161"/>
      <c r="C343" s="147"/>
      <c r="D343" s="17"/>
      <c r="E343" s="157">
        <f ca="1">SUM('37:52'!E$340)</f>
        <v>-1567936</v>
      </c>
      <c r="F343" s="157">
        <f ca="1">SUM('37:52'!F$340)</f>
        <v>-1598430</v>
      </c>
      <c r="G343" s="157">
        <f ca="1">SUM('37:52'!G$340)</f>
        <v>-1655608</v>
      </c>
      <c r="H343" s="157">
        <f ca="1">SUM('37:52'!H$340)</f>
        <v>-1686857</v>
      </c>
      <c r="I343" s="157">
        <f ca="1">SUM('37:52'!I$340)</f>
        <v>-1695064</v>
      </c>
      <c r="J343" s="7"/>
      <c r="K343" s="23"/>
    </row>
    <row r="344" spans="1:11" s="25" customFormat="1" ht="8.65" customHeight="1">
      <c r="A344" s="139" t="s">
        <v>266</v>
      </c>
      <c r="B344" s="139"/>
      <c r="C344" s="147"/>
      <c r="D344" s="58"/>
      <c r="E344" s="157"/>
      <c r="F344" s="157"/>
      <c r="G344" s="157"/>
      <c r="H344" s="157"/>
      <c r="I344" s="157"/>
      <c r="J344" s="7"/>
      <c r="K344" s="23"/>
    </row>
    <row r="345" spans="1:11" s="25" customFormat="1" ht="8.65" customHeight="1">
      <c r="A345" s="140" t="s">
        <v>182</v>
      </c>
      <c r="B345" s="140"/>
      <c r="C345" s="146" t="s">
        <v>268</v>
      </c>
      <c r="D345" s="151"/>
      <c r="E345" s="157"/>
      <c r="F345" s="157"/>
      <c r="G345" s="157"/>
      <c r="H345" s="157">
        <f ca="1">SUM('37:52'!H$342)</f>
        <v>779444</v>
      </c>
      <c r="I345" s="157">
        <f ca="1">SUM('37:52'!I$342)</f>
        <v>826609</v>
      </c>
      <c r="J345" s="7"/>
      <c r="K345" s="23"/>
    </row>
    <row r="346" spans="1:11" s="25" customFormat="1" ht="8.65" customHeight="1">
      <c r="A346" s="140" t="s">
        <v>252</v>
      </c>
      <c r="B346" s="140"/>
      <c r="C346" s="146" t="s">
        <v>268</v>
      </c>
      <c r="D346" s="151"/>
      <c r="E346" s="157"/>
      <c r="F346" s="157"/>
      <c r="G346" s="157"/>
      <c r="H346" s="157">
        <f ca="1">SUM('37:52'!H$343)</f>
        <v>-101198</v>
      </c>
      <c r="I346" s="157">
        <f ca="1">SUM('37:52'!I$343)</f>
        <v>-123658</v>
      </c>
      <c r="J346" s="7"/>
      <c r="K346" s="23"/>
    </row>
    <row r="347" spans="1:11" s="25" customFormat="1" ht="9.9499999999999993" customHeight="1" thickBot="1">
      <c r="A347" s="3"/>
      <c r="B347" s="3"/>
      <c r="C347" s="3"/>
      <c r="D347" s="35"/>
      <c r="E347" s="7"/>
      <c r="F347" s="7"/>
      <c r="G347" s="7"/>
      <c r="H347" s="7"/>
      <c r="I347" s="7"/>
      <c r="J347" s="7"/>
      <c r="K347" s="23"/>
    </row>
    <row r="348" spans="1:11" s="23" customFormat="1" ht="9.9499999999999993" customHeight="1" thickBot="1">
      <c r="A348" s="1145" t="s">
        <v>247</v>
      </c>
      <c r="B348" s="1146"/>
      <c r="C348" s="1147"/>
      <c r="D348" s="64"/>
      <c r="E348" s="7"/>
      <c r="F348" s="7"/>
      <c r="G348" s="7"/>
      <c r="H348" s="7"/>
      <c r="I348" s="7"/>
      <c r="J348" s="7"/>
    </row>
    <row r="349" spans="1:11" s="25" customFormat="1" ht="8.65" customHeight="1">
      <c r="A349" s="3"/>
      <c r="B349" s="3"/>
      <c r="C349" s="3"/>
      <c r="D349" s="35"/>
      <c r="E349" s="7"/>
      <c r="F349" s="7"/>
      <c r="G349" s="7"/>
      <c r="H349" s="7"/>
      <c r="I349" s="7"/>
      <c r="J349" s="7"/>
      <c r="K349" s="23"/>
    </row>
    <row r="350" spans="1:11" s="25" customFormat="1" ht="8.65" customHeight="1">
      <c r="A350" s="3" t="s">
        <v>205</v>
      </c>
      <c r="B350" s="3"/>
      <c r="C350" s="3"/>
      <c r="D350" s="35" t="s">
        <v>275</v>
      </c>
      <c r="E350" s="157">
        <f ca="1">SUM('37:52'!E$347)</f>
        <v>323596</v>
      </c>
      <c r="F350" s="157">
        <f ca="1">SUM('37:52'!F$347)</f>
        <v>292735</v>
      </c>
      <c r="G350" s="157">
        <f ca="1">SUM('37:52'!G$347)</f>
        <v>538228</v>
      </c>
      <c r="H350" s="157">
        <f ca="1">SUM('37:52'!H$347)</f>
        <v>511954</v>
      </c>
      <c r="I350" s="157">
        <f ca="1">SUM('37:52'!I$347)</f>
        <v>498829</v>
      </c>
      <c r="J350" s="3"/>
      <c r="K350" s="23"/>
    </row>
    <row r="351" spans="1:11" s="25" customFormat="1" ht="9.9499999999999993" customHeight="1" thickBot="1">
      <c r="A351" s="3"/>
      <c r="B351" s="3"/>
      <c r="C351" s="3"/>
      <c r="D351" s="35"/>
      <c r="E351" s="7"/>
      <c r="F351" s="7"/>
      <c r="G351" s="7"/>
      <c r="H351" s="7"/>
      <c r="I351" s="7"/>
      <c r="J351" s="3"/>
      <c r="K351" s="23"/>
    </row>
    <row r="352" spans="1:11" s="23" customFormat="1" ht="9.9499999999999993" customHeight="1" thickBot="1">
      <c r="A352" s="1145" t="s">
        <v>246</v>
      </c>
      <c r="B352" s="1146"/>
      <c r="C352" s="1147"/>
      <c r="D352" s="64"/>
      <c r="E352" s="7"/>
      <c r="F352" s="7"/>
      <c r="G352" s="7"/>
      <c r="H352" s="7"/>
      <c r="I352" s="7"/>
      <c r="J352" s="7"/>
    </row>
    <row r="353" spans="1:12" s="25" customFormat="1" ht="8.65" customHeight="1">
      <c r="A353" s="3"/>
      <c r="B353" s="3"/>
      <c r="C353" s="3"/>
      <c r="D353" s="35"/>
      <c r="E353" s="7"/>
      <c r="F353" s="7"/>
      <c r="G353" s="7"/>
      <c r="H353" s="7"/>
      <c r="I353" s="7"/>
      <c r="J353" s="3"/>
      <c r="K353" s="23"/>
    </row>
    <row r="354" spans="1:12" s="25" customFormat="1" ht="8.65" customHeight="1">
      <c r="A354" s="18" t="s">
        <v>206</v>
      </c>
      <c r="B354" s="19"/>
      <c r="C354" s="19"/>
      <c r="D354" s="17" t="s">
        <v>279</v>
      </c>
      <c r="E354" s="13">
        <f>-E336</f>
        <v>2337801</v>
      </c>
      <c r="F354" s="13">
        <f>-F336</f>
        <v>2499013</v>
      </c>
      <c r="G354" s="13">
        <f>-G336</f>
        <v>2384822</v>
      </c>
      <c r="H354" s="13">
        <f>-H336</f>
        <v>2486355</v>
      </c>
      <c r="I354" s="13">
        <f>-I336</f>
        <v>2450583</v>
      </c>
      <c r="J354" s="3"/>
      <c r="K354" s="23"/>
    </row>
    <row r="355" spans="1:12" s="25" customFormat="1" ht="8.65" customHeight="1">
      <c r="A355" s="18" t="s">
        <v>207</v>
      </c>
      <c r="B355" s="19"/>
      <c r="C355" s="19"/>
      <c r="D355" s="17" t="s">
        <v>280</v>
      </c>
      <c r="E355" s="13">
        <f>-E343</f>
        <v>1567936</v>
      </c>
      <c r="F355" s="13">
        <f>-F343</f>
        <v>1598430</v>
      </c>
      <c r="G355" s="13">
        <f>-G343</f>
        <v>1655608</v>
      </c>
      <c r="H355" s="13">
        <f>-H343</f>
        <v>1686857</v>
      </c>
      <c r="I355" s="13">
        <f>-I343</f>
        <v>1695064</v>
      </c>
      <c r="J355" s="3"/>
      <c r="K355" s="23"/>
    </row>
    <row r="356" spans="1:12" s="25" customFormat="1" ht="8.85" customHeight="1">
      <c r="A356" s="18" t="s">
        <v>208</v>
      </c>
      <c r="B356" s="19"/>
      <c r="C356" s="19"/>
      <c r="D356" s="17" t="s">
        <v>281</v>
      </c>
      <c r="E356" s="157">
        <f ca="1">SUM('37:52'!E$353)</f>
        <v>89658</v>
      </c>
      <c r="F356" s="157">
        <f ca="1">SUM('37:52'!F$353)</f>
        <v>116251</v>
      </c>
      <c r="G356" s="157">
        <f ca="1">SUM('37:52'!G$353)</f>
        <v>114822</v>
      </c>
      <c r="H356" s="157">
        <f ca="1">SUM('37:52'!H$353)</f>
        <v>114950</v>
      </c>
      <c r="I356" s="157">
        <f ca="1">SUM('37:52'!I$353)</f>
        <v>120742</v>
      </c>
      <c r="J356" s="3"/>
      <c r="K356" s="23"/>
    </row>
    <row r="357" spans="1:12" s="25" customFormat="1" ht="8.65" customHeight="1">
      <c r="A357" s="18" t="s">
        <v>221</v>
      </c>
      <c r="B357" s="19"/>
      <c r="C357" s="19"/>
      <c r="D357" s="17" t="s">
        <v>281</v>
      </c>
      <c r="E357" s="157">
        <f ca="1">SUM('37:52'!E$354)</f>
        <v>9141</v>
      </c>
      <c r="F357" s="157">
        <f ca="1">SUM('37:52'!F$354)</f>
        <v>8881</v>
      </c>
      <c r="G357" s="157">
        <f ca="1">SUM('37:52'!G$354)</f>
        <v>18460</v>
      </c>
      <c r="H357" s="157">
        <f ca="1">SUM('37:52'!H$354)</f>
        <v>17645</v>
      </c>
      <c r="I357" s="157">
        <f ca="1">SUM('37:52'!I$354)</f>
        <v>22140</v>
      </c>
      <c r="J357" s="3"/>
      <c r="K357" s="23"/>
    </row>
    <row r="358" spans="1:12" s="25" customFormat="1" ht="8.65" customHeight="1">
      <c r="A358" s="18" t="s">
        <v>217</v>
      </c>
      <c r="B358" s="19"/>
      <c r="C358" s="19"/>
      <c r="D358" s="17" t="s">
        <v>282</v>
      </c>
      <c r="E358" s="157">
        <f ca="1">SUM('37:52'!E$355)</f>
        <v>168034</v>
      </c>
      <c r="F358" s="157">
        <f ca="1">SUM('37:52'!F$355)</f>
        <v>235462</v>
      </c>
      <c r="G358" s="157">
        <f ca="1">SUM('37:52'!G$355)</f>
        <v>249158</v>
      </c>
      <c r="H358" s="157">
        <f ca="1">SUM('37:52'!H$355)</f>
        <v>253566</v>
      </c>
      <c r="I358" s="157">
        <f ca="1">SUM('37:52'!I$355)</f>
        <v>251785</v>
      </c>
      <c r="J358" s="3"/>
      <c r="K358" s="23"/>
    </row>
    <row r="359" spans="1:12" s="25" customFormat="1" ht="8.65" customHeight="1">
      <c r="A359" s="18" t="s">
        <v>218</v>
      </c>
      <c r="B359" s="19"/>
      <c r="C359" s="19"/>
      <c r="D359" s="17" t="s">
        <v>283</v>
      </c>
      <c r="E359" s="157">
        <f ca="1">SUM('37:52'!E$356)</f>
        <v>0</v>
      </c>
      <c r="F359" s="157">
        <f ca="1">SUM('37:52'!F$356)</f>
        <v>100</v>
      </c>
      <c r="G359" s="157">
        <f ca="1">SUM('37:52'!G$356)</f>
        <v>100</v>
      </c>
      <c r="H359" s="157">
        <f ca="1">SUM('37:52'!H$356)</f>
        <v>100</v>
      </c>
      <c r="I359" s="157">
        <f ca="1">SUM('37:52'!I$356)</f>
        <v>100</v>
      </c>
      <c r="J359" s="3"/>
      <c r="K359" s="23"/>
    </row>
    <row r="360" spans="1:12" s="25" customFormat="1" ht="8.65" customHeight="1">
      <c r="A360" s="18"/>
      <c r="B360" s="19"/>
      <c r="C360" s="19"/>
      <c r="D360" s="17"/>
      <c r="E360" s="13"/>
      <c r="F360" s="13"/>
      <c r="G360" s="13"/>
      <c r="H360" s="13"/>
      <c r="I360" s="13"/>
      <c r="J360" s="3"/>
      <c r="K360" s="23"/>
    </row>
    <row r="361" spans="1:12" s="101" customFormat="1" ht="9.9499999999999993" customHeight="1">
      <c r="A361" s="46" t="s">
        <v>160</v>
      </c>
      <c r="B361" s="125"/>
      <c r="C361" s="125"/>
      <c r="D361" s="153"/>
      <c r="E361" s="69">
        <f>SUM(E354:E359)</f>
        <v>4172570</v>
      </c>
      <c r="F361" s="69">
        <f>SUM(F354:F359)</f>
        <v>4458137</v>
      </c>
      <c r="G361" s="107">
        <f>SUM(G354:G359)</f>
        <v>4422970</v>
      </c>
      <c r="H361" s="107">
        <f>SUM(H354:H359)</f>
        <v>4559473</v>
      </c>
      <c r="I361" s="69">
        <f>SUM(I354:I359)</f>
        <v>4540414</v>
      </c>
      <c r="J361" s="100"/>
      <c r="K361" s="23"/>
    </row>
    <row r="362" spans="1:12" s="25" customFormat="1" ht="9.9499999999999993" customHeight="1" thickBot="1">
      <c r="A362" s="3"/>
      <c r="B362" s="3"/>
      <c r="C362" s="3"/>
      <c r="D362" s="154"/>
      <c r="E362" s="7"/>
      <c r="F362" s="7"/>
      <c r="G362" s="7"/>
      <c r="H362" s="7"/>
      <c r="I362" s="7"/>
      <c r="J362" s="3"/>
      <c r="K362" s="23"/>
    </row>
    <row r="363" spans="1:12" s="23" customFormat="1" ht="9.9499999999999993" customHeight="1" thickBot="1">
      <c r="A363" s="1145" t="s">
        <v>245</v>
      </c>
      <c r="B363" s="1146"/>
      <c r="C363" s="1147"/>
      <c r="D363" s="64"/>
      <c r="E363" s="7"/>
      <c r="F363" s="7"/>
      <c r="G363" s="7"/>
      <c r="H363" s="7"/>
      <c r="I363" s="7"/>
      <c r="J363" s="7"/>
    </row>
    <row r="364" spans="1:12" s="25" customFormat="1" ht="8.65" customHeight="1">
      <c r="A364" s="3"/>
      <c r="B364" s="3"/>
      <c r="C364" s="3"/>
      <c r="D364" s="154"/>
      <c r="E364" s="7"/>
      <c r="F364" s="7"/>
      <c r="G364" s="7"/>
      <c r="H364" s="7"/>
      <c r="I364" s="7"/>
      <c r="J364" s="3"/>
      <c r="K364" s="23"/>
    </row>
    <row r="365" spans="1:12" s="25" customFormat="1" ht="8.85" customHeight="1">
      <c r="A365" s="18" t="s">
        <v>177</v>
      </c>
      <c r="B365" s="19"/>
      <c r="C365" s="19"/>
      <c r="D365" s="17" t="s">
        <v>276</v>
      </c>
      <c r="E365" s="157">
        <f ca="1">SUM('37:52'!E$362)</f>
        <v>826123</v>
      </c>
      <c r="F365" s="157">
        <f ca="1">SUM('37:52'!F$362)</f>
        <v>835033</v>
      </c>
      <c r="G365" s="157">
        <f ca="1">SUM('37:52'!G$362)</f>
        <v>982152</v>
      </c>
      <c r="H365" s="157">
        <f ca="1">SUM('37:52'!H$362)</f>
        <v>1402122</v>
      </c>
      <c r="I365" s="157">
        <f ca="1">SUM('37:52'!I$362)</f>
        <v>1334983</v>
      </c>
      <c r="J365" s="3"/>
      <c r="K365" s="23"/>
    </row>
    <row r="366" spans="1:12" s="25" customFormat="1" ht="8.85" customHeight="1">
      <c r="A366" s="18" t="s">
        <v>178</v>
      </c>
      <c r="B366" s="19"/>
      <c r="C366" s="19"/>
      <c r="D366" s="17" t="s">
        <v>277</v>
      </c>
      <c r="E366" s="157">
        <f ca="1">SUM('37:52'!E$363)</f>
        <v>1892073</v>
      </c>
      <c r="F366" s="157">
        <f ca="1">SUM('37:52'!F$363)</f>
        <v>1460432</v>
      </c>
      <c r="G366" s="157">
        <f ca="1">SUM('37:52'!G$363)</f>
        <v>1578252</v>
      </c>
      <c r="H366" s="157">
        <f ca="1">SUM('37:52'!H$363)</f>
        <v>1674484</v>
      </c>
      <c r="I366" s="157">
        <f ca="1">SUM('37:52'!I$363)</f>
        <v>1438182</v>
      </c>
      <c r="J366" s="3"/>
      <c r="K366" s="23"/>
      <c r="L366" s="143"/>
    </row>
    <row r="367" spans="1:12" s="25" customFormat="1" ht="8.85" customHeight="1">
      <c r="A367" s="18" t="s">
        <v>226</v>
      </c>
      <c r="B367" s="19"/>
      <c r="C367" s="19"/>
      <c r="D367" s="17" t="s">
        <v>278</v>
      </c>
      <c r="E367" s="157">
        <f ca="1">SUM('37:52'!E$364)</f>
        <v>0</v>
      </c>
      <c r="F367" s="157">
        <f ca="1">SUM('37:52'!F$364)</f>
        <v>0</v>
      </c>
      <c r="G367" s="157">
        <f ca="1">SUM('37:52'!G$364)</f>
        <v>0</v>
      </c>
      <c r="H367" s="157">
        <f ca="1">SUM('37:52'!H$364)</f>
        <v>0</v>
      </c>
      <c r="I367" s="157">
        <f ca="1">SUM('37:52'!I$364)</f>
        <v>0</v>
      </c>
      <c r="J367" s="3"/>
      <c r="K367" s="23"/>
    </row>
    <row r="368" spans="1:12" s="25" customFormat="1" ht="8.65" customHeight="1">
      <c r="A368" s="29"/>
      <c r="D368" s="36"/>
      <c r="E368" s="7"/>
      <c r="F368" s="7"/>
      <c r="G368" s="7"/>
      <c r="H368" s="7"/>
      <c r="I368" s="7"/>
      <c r="J368" s="3"/>
      <c r="K368" s="23"/>
    </row>
    <row r="369" spans="1:11" s="25" customFormat="1" ht="8.65" customHeight="1">
      <c r="A369" s="29"/>
      <c r="D369" s="36"/>
      <c r="E369" s="7"/>
      <c r="F369" s="7"/>
      <c r="G369" s="7"/>
      <c r="H369" s="7"/>
      <c r="I369" s="7"/>
      <c r="J369" s="3"/>
      <c r="K369" s="23"/>
    </row>
  </sheetData>
  <mergeCells count="39">
    <mergeCell ref="A327:C327"/>
    <mergeCell ref="A363:C363"/>
    <mergeCell ref="C338:D338"/>
    <mergeCell ref="A343:B343"/>
    <mergeCell ref="A348:C348"/>
    <mergeCell ref="A352:C352"/>
    <mergeCell ref="A319:C319"/>
    <mergeCell ref="D278:H278"/>
    <mergeCell ref="A265:D265"/>
    <mergeCell ref="A241:C241"/>
    <mergeCell ref="A282:D282"/>
    <mergeCell ref="A278:C278"/>
    <mergeCell ref="A251:D251"/>
    <mergeCell ref="A1:C1"/>
    <mergeCell ref="I177:I178"/>
    <mergeCell ref="H177:H178"/>
    <mergeCell ref="G177:G178"/>
    <mergeCell ref="D1:H1"/>
    <mergeCell ref="A96:C96"/>
    <mergeCell ref="A93:C93"/>
    <mergeCell ref="A62:C62"/>
    <mergeCell ref="D93:H93"/>
    <mergeCell ref="F177:F178"/>
    <mergeCell ref="G238:G239"/>
    <mergeCell ref="E177:E178"/>
    <mergeCell ref="A5:B5"/>
    <mergeCell ref="A7:B7"/>
    <mergeCell ref="A27:C27"/>
    <mergeCell ref="A149:C149"/>
    <mergeCell ref="A187:C187"/>
    <mergeCell ref="I238:I239"/>
    <mergeCell ref="D187:H187"/>
    <mergeCell ref="A190:C190"/>
    <mergeCell ref="A232:C232"/>
    <mergeCell ref="H238:H239"/>
    <mergeCell ref="F238:F239"/>
    <mergeCell ref="A238:C239"/>
    <mergeCell ref="D238:D239"/>
    <mergeCell ref="E238:E239"/>
  </mergeCells>
  <phoneticPr fontId="0" type="noConversion"/>
  <printOptions horizontalCentered="1"/>
  <pageMargins left="0" right="0" top="0" bottom="0.59055118110236227" header="0.51181102362204722" footer="0.51181102362204722"/>
  <pageSetup paperSize="9" scale="97" fitToHeight="4" orientation="portrait" horizontalDpi="300" verticalDpi="300" r:id="rId1"/>
  <headerFooter alignWithMargins="0"/>
  <rowBreaks count="2" manualBreakCount="2">
    <brk id="92" max="8" man="1"/>
    <brk id="186" max="16383" man="1"/>
  </rowBreaks>
</worksheet>
</file>

<file path=xl/worksheets/sheet12.xml><?xml version="1.0" encoding="utf-8"?>
<worksheet xmlns="http://schemas.openxmlformats.org/spreadsheetml/2006/main" xmlns:r="http://schemas.openxmlformats.org/officeDocument/2006/relationships">
  <dimension ref="A1:L366"/>
  <sheetViews>
    <sheetView topLeftCell="A142" workbookViewId="0">
      <selection activeCell="E151" sqref="E151"/>
    </sheetView>
  </sheetViews>
  <sheetFormatPr baseColWidth="10" defaultColWidth="10.7109375" defaultRowHeight="8.65" customHeight="1"/>
  <cols>
    <col min="1" max="1" width="11.7109375" style="8" customWidth="1"/>
    <col min="2" max="2" width="18.7109375" style="2" customWidth="1"/>
    <col min="3" max="3" width="9.7109375" style="2" customWidth="1"/>
    <col min="4" max="4" width="10.7109375" style="2"/>
    <col min="5" max="9" width="9.7109375" style="16" customWidth="1"/>
    <col min="10" max="10" width="11.28515625" style="16" customWidth="1"/>
    <col min="11" max="11" width="10.7109375" style="402"/>
    <col min="12" max="16384" width="10.7109375" style="8"/>
  </cols>
  <sheetData>
    <row r="1" spans="1:11" s="381" customFormat="1" ht="12" customHeight="1">
      <c r="A1" s="376">
        <v>37</v>
      </c>
      <c r="B1" s="377" t="s">
        <v>284</v>
      </c>
      <c r="C1" s="378"/>
      <c r="D1" s="1170" t="s">
        <v>29</v>
      </c>
      <c r="E1" s="1170"/>
      <c r="F1" s="1170"/>
      <c r="G1" s="1170"/>
      <c r="H1" s="1170"/>
      <c r="I1" s="379" t="s">
        <v>239</v>
      </c>
      <c r="J1" s="380"/>
      <c r="K1" s="415"/>
    </row>
    <row r="2" spans="1:11" s="41" customFormat="1" ht="9" customHeight="1">
      <c r="A2" s="287"/>
      <c r="B2" s="326"/>
      <c r="C2" s="326"/>
      <c r="D2" s="288"/>
      <c r="E2" s="288"/>
      <c r="F2" s="288"/>
      <c r="G2" s="288"/>
      <c r="H2" s="288"/>
      <c r="I2" s="327"/>
      <c r="J2" s="29"/>
      <c r="K2" s="415"/>
    </row>
    <row r="3" spans="1:11" s="25" customFormat="1" ht="9.9499999999999993" customHeight="1">
      <c r="A3" s="232"/>
      <c r="B3" s="328"/>
      <c r="C3" s="328"/>
      <c r="D3" s="289" t="s">
        <v>31</v>
      </c>
      <c r="E3" s="290">
        <v>2005</v>
      </c>
      <c r="F3" s="290">
        <v>2006</v>
      </c>
      <c r="G3" s="290">
        <v>2007</v>
      </c>
      <c r="H3" s="290">
        <v>2008</v>
      </c>
      <c r="I3" s="290">
        <v>2009</v>
      </c>
      <c r="J3" s="3"/>
      <c r="K3" s="401"/>
    </row>
    <row r="4" spans="1:11" s="25" customFormat="1" ht="9" customHeight="1" thickBot="1">
      <c r="A4" s="232"/>
      <c r="B4" s="328"/>
      <c r="C4" s="328"/>
      <c r="D4" s="289"/>
      <c r="E4" s="290"/>
      <c r="F4" s="290"/>
      <c r="G4" s="290"/>
      <c r="H4" s="290"/>
      <c r="I4" s="290"/>
      <c r="J4" s="3"/>
      <c r="K4" s="401"/>
    </row>
    <row r="5" spans="1:11" s="25" customFormat="1" ht="11.1" customHeight="1" thickBot="1">
      <c r="A5" s="1171" t="s">
        <v>238</v>
      </c>
      <c r="B5" s="1172"/>
      <c r="C5" s="329"/>
      <c r="D5" s="289"/>
      <c r="E5" s="291">
        <v>2033</v>
      </c>
      <c r="F5" s="291">
        <v>2076</v>
      </c>
      <c r="G5" s="291">
        <v>2074</v>
      </c>
      <c r="H5" s="291">
        <v>2133</v>
      </c>
      <c r="I5" s="291">
        <v>2200</v>
      </c>
      <c r="J5" s="3"/>
      <c r="K5" s="401"/>
    </row>
    <row r="6" spans="1:11" s="25" customFormat="1" ht="9.9499999999999993" customHeight="1" thickBot="1">
      <c r="A6" s="232"/>
      <c r="B6" s="328"/>
      <c r="C6" s="328"/>
      <c r="D6" s="289"/>
      <c r="E6" s="290"/>
      <c r="F6" s="290"/>
      <c r="G6" s="290"/>
      <c r="H6" s="290"/>
      <c r="I6" s="290"/>
      <c r="J6" s="3"/>
      <c r="K6" s="401"/>
    </row>
    <row r="7" spans="1:11" s="25" customFormat="1" ht="11.1" customHeight="1" thickBot="1">
      <c r="A7" s="1171" t="s">
        <v>30</v>
      </c>
      <c r="B7" s="1172"/>
      <c r="C7" s="329"/>
      <c r="D7" s="227"/>
      <c r="E7" s="319"/>
      <c r="F7" s="319"/>
      <c r="G7" s="319"/>
      <c r="H7" s="319"/>
      <c r="I7" s="319"/>
      <c r="J7" s="3"/>
      <c r="K7" s="401"/>
    </row>
    <row r="8" spans="1:11" s="25" customFormat="1" ht="9" customHeight="1">
      <c r="A8" s="231"/>
      <c r="B8" s="328"/>
      <c r="C8" s="328"/>
      <c r="D8" s="231"/>
      <c r="E8" s="319"/>
      <c r="F8" s="319"/>
      <c r="G8" s="319"/>
      <c r="H8" s="319"/>
      <c r="I8" s="319"/>
      <c r="J8" s="3"/>
      <c r="K8" s="401"/>
    </row>
    <row r="9" spans="1:11" s="25" customFormat="1" ht="9" customHeight="1">
      <c r="A9" s="292" t="s">
        <v>233</v>
      </c>
      <c r="B9" s="300"/>
      <c r="C9" s="300"/>
      <c r="D9" s="309"/>
      <c r="E9" s="293">
        <v>66</v>
      </c>
      <c r="F9" s="293">
        <v>69</v>
      </c>
      <c r="G9" s="293">
        <v>69</v>
      </c>
      <c r="H9" s="293">
        <v>69</v>
      </c>
      <c r="I9" s="293">
        <v>66</v>
      </c>
      <c r="K9" s="431">
        <f>(E9+F9+G9+H9+I9)/5</f>
        <v>67.8</v>
      </c>
    </row>
    <row r="10" spans="1:11" s="25" customFormat="1" ht="8.85" customHeight="1">
      <c r="A10" s="308"/>
      <c r="B10" s="300"/>
      <c r="C10" s="300"/>
      <c r="D10" s="309"/>
      <c r="E10" s="330"/>
      <c r="F10" s="330"/>
      <c r="G10" s="331"/>
      <c r="H10" s="331"/>
      <c r="I10" s="330"/>
      <c r="J10" s="3"/>
      <c r="K10" s="401"/>
    </row>
    <row r="11" spans="1:11" s="23" customFormat="1" ht="9" customHeight="1">
      <c r="A11" s="292" t="s">
        <v>417</v>
      </c>
      <c r="B11" s="294"/>
      <c r="C11" s="294"/>
      <c r="D11" s="313" t="s">
        <v>181</v>
      </c>
      <c r="E11" s="298">
        <v>3997619</v>
      </c>
      <c r="F11" s="298">
        <v>4061147</v>
      </c>
      <c r="G11" s="298">
        <v>4296290</v>
      </c>
      <c r="H11" s="298">
        <v>4465988</v>
      </c>
      <c r="I11" s="332">
        <v>4338880</v>
      </c>
      <c r="J11" s="7"/>
      <c r="K11" s="400"/>
    </row>
    <row r="12" spans="1:11" s="44" customFormat="1" ht="8.85" customHeight="1">
      <c r="A12" s="308" t="s">
        <v>231</v>
      </c>
      <c r="B12" s="294"/>
      <c r="C12" s="294"/>
      <c r="D12" s="333"/>
      <c r="E12" s="298">
        <v>24997</v>
      </c>
      <c r="F12" s="298">
        <v>14764</v>
      </c>
      <c r="G12" s="298">
        <v>16879</v>
      </c>
      <c r="H12" s="298">
        <v>25139</v>
      </c>
      <c r="I12" s="332">
        <v>31337</v>
      </c>
      <c r="J12" s="45"/>
      <c r="K12" s="400"/>
    </row>
    <row r="13" spans="1:11" s="44" customFormat="1" ht="8.85" customHeight="1">
      <c r="A13" s="308" t="s">
        <v>232</v>
      </c>
      <c r="B13" s="294"/>
      <c r="C13" s="294"/>
      <c r="D13" s="309"/>
      <c r="E13" s="298">
        <v>63449</v>
      </c>
      <c r="F13" s="298">
        <v>57875</v>
      </c>
      <c r="G13" s="298">
        <v>51281</v>
      </c>
      <c r="H13" s="298">
        <v>80780</v>
      </c>
      <c r="I13" s="332">
        <v>115203</v>
      </c>
      <c r="J13" s="45"/>
      <c r="K13" s="400"/>
    </row>
    <row r="14" spans="1:11" s="412" customFormat="1" ht="15.75" customHeight="1">
      <c r="A14" s="407" t="s">
        <v>465</v>
      </c>
      <c r="B14" s="408"/>
      <c r="C14" s="408"/>
      <c r="D14" s="409"/>
      <c r="E14" s="410">
        <f>E11-E12-E13</f>
        <v>3909173</v>
      </c>
      <c r="F14" s="410">
        <f>F11-F12-F13</f>
        <v>3988508</v>
      </c>
      <c r="G14" s="410">
        <f>G11-G12-G13</f>
        <v>4228130</v>
      </c>
      <c r="H14" s="410">
        <f>H11-H12-H13</f>
        <v>4360069</v>
      </c>
      <c r="I14" s="410">
        <f>I11-I12-I13</f>
        <v>4192340</v>
      </c>
      <c r="J14" s="411"/>
      <c r="K14" s="414"/>
    </row>
    <row r="15" spans="1:11" s="23" customFormat="1" ht="9" customHeight="1">
      <c r="A15" s="292" t="s">
        <v>418</v>
      </c>
      <c r="B15" s="294"/>
      <c r="C15" s="294"/>
      <c r="D15" s="313" t="s">
        <v>181</v>
      </c>
      <c r="E15" s="298">
        <v>191656</v>
      </c>
      <c r="F15" s="298">
        <v>167529</v>
      </c>
      <c r="G15" s="298">
        <v>134796</v>
      </c>
      <c r="H15" s="298">
        <v>154685</v>
      </c>
      <c r="I15" s="332">
        <v>168680</v>
      </c>
      <c r="J15" s="7"/>
      <c r="K15" s="400"/>
    </row>
    <row r="16" spans="1:11" s="23" customFormat="1" ht="8.65" customHeight="1">
      <c r="A16" s="308"/>
      <c r="B16" s="294"/>
      <c r="C16" s="294"/>
      <c r="D16" s="301"/>
      <c r="E16" s="298"/>
      <c r="F16" s="298"/>
      <c r="G16" s="298"/>
      <c r="H16" s="298"/>
      <c r="I16" s="298"/>
      <c r="J16" s="7"/>
      <c r="K16" s="400"/>
    </row>
    <row r="17" spans="1:11" s="23" customFormat="1" ht="9" customHeight="1">
      <c r="A17" s="292" t="s">
        <v>419</v>
      </c>
      <c r="B17" s="294"/>
      <c r="C17" s="294"/>
      <c r="D17" s="313" t="s">
        <v>181</v>
      </c>
      <c r="E17" s="298">
        <v>0</v>
      </c>
      <c r="F17" s="298">
        <v>0</v>
      </c>
      <c r="G17" s="298">
        <v>12327</v>
      </c>
      <c r="H17" s="298">
        <v>13071</v>
      </c>
      <c r="I17" s="332">
        <v>60898</v>
      </c>
      <c r="J17" s="7"/>
      <c r="K17" s="400"/>
    </row>
    <row r="18" spans="1:11" s="23" customFormat="1" ht="9" customHeight="1">
      <c r="A18" s="292" t="s">
        <v>435</v>
      </c>
      <c r="B18" s="294"/>
      <c r="C18" s="294"/>
      <c r="D18" s="313" t="s">
        <v>181</v>
      </c>
      <c r="E18" s="298">
        <v>0</v>
      </c>
      <c r="F18" s="298">
        <v>0</v>
      </c>
      <c r="G18" s="298">
        <v>0</v>
      </c>
      <c r="H18" s="298">
        <v>0</v>
      </c>
      <c r="I18" s="332">
        <v>0</v>
      </c>
      <c r="J18" s="7"/>
      <c r="K18" s="400"/>
    </row>
    <row r="19" spans="1:11" s="23" customFormat="1" ht="8.65" customHeight="1">
      <c r="A19" s="308"/>
      <c r="B19" s="294"/>
      <c r="C19" s="294"/>
      <c r="D19" s="309"/>
      <c r="E19" s="298"/>
      <c r="F19" s="298"/>
      <c r="G19" s="298"/>
      <c r="H19" s="298"/>
      <c r="I19" s="298"/>
      <c r="J19" s="7"/>
      <c r="K19" s="400"/>
    </row>
    <row r="20" spans="1:11" s="23" customFormat="1" ht="9" customHeight="1">
      <c r="A20" s="295" t="s">
        <v>193</v>
      </c>
      <c r="B20" s="294"/>
      <c r="C20" s="294"/>
      <c r="D20" s="297"/>
      <c r="E20" s="296">
        <v>4100829</v>
      </c>
      <c r="F20" s="296">
        <v>4156037</v>
      </c>
      <c r="G20" s="296">
        <v>4375253</v>
      </c>
      <c r="H20" s="296">
        <v>4527825</v>
      </c>
      <c r="I20" s="296">
        <v>4421918</v>
      </c>
      <c r="J20" s="32"/>
      <c r="K20" s="400"/>
    </row>
    <row r="21" spans="1:11" s="23" customFormat="1" ht="8.65" customHeight="1" thickBot="1">
      <c r="A21" s="334"/>
      <c r="B21" s="335"/>
      <c r="C21" s="294"/>
      <c r="D21" s="297"/>
      <c r="E21" s="298"/>
      <c r="F21" s="298"/>
      <c r="G21" s="296"/>
      <c r="H21" s="296"/>
      <c r="I21" s="296"/>
      <c r="J21" s="7"/>
      <c r="K21" s="400"/>
    </row>
    <row r="22" spans="1:11" s="23" customFormat="1" ht="9.9499999999999993" customHeight="1" thickBot="1">
      <c r="A22" s="336" t="s">
        <v>222</v>
      </c>
      <c r="B22" s="337"/>
      <c r="C22" s="338"/>
      <c r="D22" s="297"/>
      <c r="E22" s="298"/>
      <c r="F22" s="298"/>
      <c r="G22" s="296"/>
      <c r="H22" s="296"/>
      <c r="I22" s="296"/>
      <c r="J22" s="7"/>
      <c r="K22" s="400"/>
    </row>
    <row r="23" spans="1:11" s="23" customFormat="1" ht="9.9499999999999993" customHeight="1">
      <c r="A23" s="339" t="s">
        <v>224</v>
      </c>
      <c r="B23" s="340"/>
      <c r="C23" s="294"/>
      <c r="D23" s="297"/>
      <c r="E23" s="298"/>
      <c r="F23" s="298"/>
      <c r="G23" s="298">
        <v>4228130</v>
      </c>
      <c r="H23" s="298">
        <v>4360069</v>
      </c>
      <c r="I23" s="332">
        <v>4192340.26</v>
      </c>
      <c r="J23" s="7"/>
      <c r="K23" s="400"/>
    </row>
    <row r="24" spans="1:11" s="23" customFormat="1" ht="9.9499999999999993" customHeight="1">
      <c r="A24" s="308" t="s">
        <v>223</v>
      </c>
      <c r="B24" s="294"/>
      <c r="C24" s="294"/>
      <c r="D24" s="297"/>
      <c r="E24" s="298"/>
      <c r="F24" s="298"/>
      <c r="G24" s="298">
        <v>7978247</v>
      </c>
      <c r="H24" s="298">
        <v>8192897</v>
      </c>
      <c r="I24" s="332">
        <v>8268518</v>
      </c>
      <c r="J24" s="7"/>
      <c r="K24" s="400">
        <f>SUM(G24:I24)</f>
        <v>24439662</v>
      </c>
    </row>
    <row r="25" spans="1:11" s="43" customFormat="1" ht="9.9499999999999993" customHeight="1">
      <c r="A25" s="292" t="s">
        <v>225</v>
      </c>
      <c r="B25" s="294"/>
      <c r="C25" s="294"/>
      <c r="D25" s="297"/>
      <c r="E25" s="298"/>
      <c r="F25" s="298"/>
      <c r="G25" s="299">
        <v>52.995727006195722</v>
      </c>
      <c r="H25" s="299">
        <v>53.217671356053906</v>
      </c>
      <c r="I25" s="299">
        <v>50.702438574844969</v>
      </c>
      <c r="J25" s="117"/>
      <c r="K25" s="400"/>
    </row>
    <row r="26" spans="1:11" s="23" customFormat="1" ht="9.9499999999999993" customHeight="1" thickBot="1">
      <c r="A26" s="231"/>
      <c r="B26" s="230"/>
      <c r="C26" s="230"/>
      <c r="D26" s="231"/>
      <c r="E26" s="230"/>
      <c r="F26" s="230"/>
      <c r="G26" s="230"/>
      <c r="H26" s="230"/>
      <c r="I26" s="230"/>
      <c r="J26" s="7"/>
      <c r="K26" s="400"/>
    </row>
    <row r="27" spans="1:11" s="25" customFormat="1" ht="11.1" customHeight="1" thickBot="1">
      <c r="A27" s="1162" t="s">
        <v>32</v>
      </c>
      <c r="B27" s="1163"/>
      <c r="C27" s="1164"/>
      <c r="D27" s="227"/>
      <c r="E27" s="319"/>
      <c r="F27" s="319"/>
      <c r="G27" s="319"/>
      <c r="H27" s="319"/>
      <c r="I27" s="319"/>
      <c r="J27" s="3"/>
      <c r="K27" s="401"/>
    </row>
    <row r="28" spans="1:11" s="25" customFormat="1" ht="9.9499999999999993" customHeight="1">
      <c r="A28" s="231"/>
      <c r="B28" s="319"/>
      <c r="C28" s="319"/>
      <c r="D28" s="231"/>
      <c r="E28" s="230"/>
      <c r="F28" s="230"/>
      <c r="G28" s="230"/>
      <c r="H28" s="230"/>
      <c r="I28" s="230"/>
      <c r="J28" s="7"/>
      <c r="K28" s="401"/>
    </row>
    <row r="29" spans="1:11" s="42" customFormat="1" ht="9.9499999999999993" customHeight="1">
      <c r="A29" s="234" t="s">
        <v>33</v>
      </c>
      <c r="B29" s="232"/>
      <c r="C29" s="232"/>
      <c r="D29" s="232"/>
      <c r="E29" s="232"/>
      <c r="F29" s="232"/>
      <c r="G29" s="232"/>
      <c r="H29" s="232"/>
      <c r="I29" s="232"/>
      <c r="K29" s="403"/>
    </row>
    <row r="30" spans="1:11" s="25" customFormat="1" ht="8.65" customHeight="1">
      <c r="A30" s="308" t="s">
        <v>34</v>
      </c>
      <c r="B30" s="300"/>
      <c r="C30" s="300"/>
      <c r="D30" s="309"/>
      <c r="E30" s="298"/>
      <c r="F30" s="298"/>
      <c r="G30" s="298"/>
      <c r="H30" s="298"/>
      <c r="I30" s="298"/>
      <c r="J30" s="7"/>
      <c r="K30" s="401"/>
    </row>
    <row r="31" spans="1:11" s="25" customFormat="1" ht="8.65" customHeight="1">
      <c r="A31" s="308" t="s">
        <v>35</v>
      </c>
      <c r="B31" s="300"/>
      <c r="C31" s="300"/>
      <c r="D31" s="309"/>
      <c r="E31" s="298">
        <v>343278</v>
      </c>
      <c r="F31" s="298">
        <v>742497</v>
      </c>
      <c r="G31" s="298">
        <v>360809</v>
      </c>
      <c r="H31" s="298">
        <v>918662</v>
      </c>
      <c r="I31" s="332">
        <v>1966601</v>
      </c>
      <c r="J31" s="7"/>
      <c r="K31" s="401"/>
    </row>
    <row r="32" spans="1:11" s="25" customFormat="1" ht="8.65" customHeight="1">
      <c r="A32" s="308" t="s">
        <v>36</v>
      </c>
      <c r="B32" s="300"/>
      <c r="C32" s="300"/>
      <c r="D32" s="309"/>
      <c r="E32" s="298">
        <v>2794333</v>
      </c>
      <c r="F32" s="298">
        <v>2585734</v>
      </c>
      <c r="G32" s="298">
        <v>2499589</v>
      </c>
      <c r="H32" s="298">
        <v>2509239</v>
      </c>
      <c r="I32" s="332">
        <v>2317744</v>
      </c>
      <c r="J32" s="7"/>
      <c r="K32" s="401"/>
    </row>
    <row r="33" spans="1:11" s="25" customFormat="1" ht="8.65" customHeight="1">
      <c r="A33" s="308" t="s">
        <v>37</v>
      </c>
      <c r="B33" s="300"/>
      <c r="C33" s="300"/>
      <c r="D33" s="309"/>
      <c r="E33" s="298">
        <v>1932005</v>
      </c>
      <c r="F33" s="298">
        <v>2001476</v>
      </c>
      <c r="G33" s="298">
        <v>7065989</v>
      </c>
      <c r="H33" s="298">
        <v>7274052</v>
      </c>
      <c r="I33" s="332">
        <v>7442746</v>
      </c>
      <c r="J33" s="7"/>
      <c r="K33" s="401"/>
    </row>
    <row r="34" spans="1:11" s="25" customFormat="1" ht="8.65" customHeight="1">
      <c r="A34" s="308" t="s">
        <v>38</v>
      </c>
      <c r="B34" s="300"/>
      <c r="C34" s="300"/>
      <c r="D34" s="309"/>
      <c r="E34" s="298">
        <v>436701</v>
      </c>
      <c r="F34" s="298">
        <v>513163</v>
      </c>
      <c r="G34" s="298">
        <v>575816</v>
      </c>
      <c r="H34" s="298">
        <v>635840</v>
      </c>
      <c r="I34" s="332">
        <v>333757</v>
      </c>
      <c r="J34" s="7"/>
      <c r="K34" s="401"/>
    </row>
    <row r="35" spans="1:11" s="25" customFormat="1" ht="8.65" customHeight="1">
      <c r="A35" s="308" t="s">
        <v>39</v>
      </c>
      <c r="B35" s="300"/>
      <c r="C35" s="300"/>
      <c r="D35" s="309"/>
      <c r="E35" s="298"/>
      <c r="F35" s="298"/>
      <c r="G35" s="298"/>
      <c r="H35" s="298"/>
      <c r="I35" s="298"/>
      <c r="J35" s="7"/>
      <c r="K35" s="401"/>
    </row>
    <row r="36" spans="1:11" s="25" customFormat="1" ht="8.65" customHeight="1">
      <c r="A36" s="308" t="s">
        <v>40</v>
      </c>
      <c r="B36" s="300"/>
      <c r="C36" s="300"/>
      <c r="D36" s="309"/>
      <c r="E36" s="298">
        <v>7531757</v>
      </c>
      <c r="F36" s="298">
        <v>7635159</v>
      </c>
      <c r="G36" s="298">
        <v>7514084</v>
      </c>
      <c r="H36" s="298">
        <v>7922097</v>
      </c>
      <c r="I36" s="332">
        <v>7869718</v>
      </c>
      <c r="J36" s="7"/>
      <c r="K36" s="401"/>
    </row>
    <row r="37" spans="1:11" s="25" customFormat="1" ht="8.65" customHeight="1">
      <c r="A37" s="308" t="s">
        <v>41</v>
      </c>
      <c r="B37" s="300"/>
      <c r="C37" s="300"/>
      <c r="D37" s="309"/>
      <c r="E37" s="298">
        <v>128720</v>
      </c>
      <c r="F37" s="298">
        <v>128720</v>
      </c>
      <c r="G37" s="298">
        <v>128720</v>
      </c>
      <c r="H37" s="298">
        <v>128720</v>
      </c>
      <c r="I37" s="332">
        <v>128720</v>
      </c>
      <c r="J37" s="7"/>
      <c r="K37" s="401"/>
    </row>
    <row r="38" spans="1:11" s="23" customFormat="1" ht="8.65" customHeight="1">
      <c r="A38" s="308" t="s">
        <v>42</v>
      </c>
      <c r="B38" s="294"/>
      <c r="C38" s="294"/>
      <c r="D38" s="309"/>
      <c r="E38" s="298">
        <v>0</v>
      </c>
      <c r="F38" s="298">
        <v>0</v>
      </c>
      <c r="G38" s="298">
        <v>0</v>
      </c>
      <c r="H38" s="298">
        <v>0</v>
      </c>
      <c r="I38" s="332">
        <v>0</v>
      </c>
      <c r="J38" s="7"/>
      <c r="K38" s="400"/>
    </row>
    <row r="39" spans="1:11" s="25" customFormat="1" ht="8.65" customHeight="1">
      <c r="A39" s="308" t="s">
        <v>43</v>
      </c>
      <c r="B39" s="300"/>
      <c r="C39" s="300"/>
      <c r="D39" s="309"/>
      <c r="E39" s="298">
        <v>0</v>
      </c>
      <c r="F39" s="298">
        <v>0</v>
      </c>
      <c r="G39" s="298">
        <v>0</v>
      </c>
      <c r="H39" s="298">
        <v>0</v>
      </c>
      <c r="I39" s="332">
        <v>0</v>
      </c>
      <c r="J39" s="7"/>
      <c r="K39" s="401"/>
    </row>
    <row r="40" spans="1:11" s="23" customFormat="1" ht="8.65" customHeight="1">
      <c r="A40" s="308" t="s">
        <v>44</v>
      </c>
      <c r="B40" s="294"/>
      <c r="C40" s="294"/>
      <c r="D40" s="309"/>
      <c r="E40" s="298"/>
      <c r="F40" s="298"/>
      <c r="G40" s="298"/>
      <c r="H40" s="298"/>
      <c r="I40" s="298"/>
      <c r="J40" s="7"/>
      <c r="K40" s="400"/>
    </row>
    <row r="41" spans="1:11" s="23" customFormat="1" ht="8.65" customHeight="1">
      <c r="A41" s="308" t="s">
        <v>45</v>
      </c>
      <c r="B41" s="294"/>
      <c r="C41" s="294"/>
      <c r="D41" s="309"/>
      <c r="E41" s="298">
        <v>0</v>
      </c>
      <c r="F41" s="298">
        <v>0</v>
      </c>
      <c r="G41" s="298">
        <v>0</v>
      </c>
      <c r="H41" s="298">
        <v>0</v>
      </c>
      <c r="I41" s="332">
        <v>0</v>
      </c>
      <c r="J41" s="33">
        <f>SUM(E41:I41)</f>
        <v>0</v>
      </c>
      <c r="K41" s="400"/>
    </row>
    <row r="42" spans="1:11" s="25" customFormat="1" ht="8.65" customHeight="1">
      <c r="A42" s="308" t="s">
        <v>46</v>
      </c>
      <c r="B42" s="300"/>
      <c r="C42" s="300"/>
      <c r="D42" s="309"/>
      <c r="E42" s="298"/>
      <c r="F42" s="298"/>
      <c r="G42" s="298"/>
      <c r="H42" s="298"/>
      <c r="I42" s="298"/>
      <c r="J42" s="7"/>
      <c r="K42" s="401"/>
    </row>
    <row r="43" spans="1:11" s="25" customFormat="1" ht="8.65" customHeight="1">
      <c r="A43" s="308" t="s">
        <v>47</v>
      </c>
      <c r="B43" s="300"/>
      <c r="C43" s="300"/>
      <c r="D43" s="309"/>
      <c r="E43" s="298">
        <v>0</v>
      </c>
      <c r="F43" s="298">
        <v>0</v>
      </c>
      <c r="G43" s="298">
        <v>0</v>
      </c>
      <c r="H43" s="298">
        <v>0</v>
      </c>
      <c r="I43" s="332">
        <v>0</v>
      </c>
      <c r="J43" s="7"/>
      <c r="K43" s="401"/>
    </row>
    <row r="44" spans="1:11" s="25" customFormat="1" ht="8.1" customHeight="1">
      <c r="A44" s="308"/>
      <c r="B44" s="300"/>
      <c r="C44" s="300"/>
      <c r="D44" s="309"/>
      <c r="E44" s="298"/>
      <c r="F44" s="298"/>
      <c r="G44" s="298"/>
      <c r="H44" s="298"/>
      <c r="I44" s="298"/>
      <c r="J44" s="7"/>
      <c r="K44" s="401"/>
    </row>
    <row r="45" spans="1:11" s="101" customFormat="1" ht="9.9499999999999993" customHeight="1">
      <c r="A45" s="292" t="s">
        <v>48</v>
      </c>
      <c r="B45" s="300"/>
      <c r="C45" s="300"/>
      <c r="D45" s="301"/>
      <c r="E45" s="296">
        <v>13166794</v>
      </c>
      <c r="F45" s="296">
        <v>13606749</v>
      </c>
      <c r="G45" s="296">
        <v>18145007</v>
      </c>
      <c r="H45" s="296">
        <v>19388610</v>
      </c>
      <c r="I45" s="296">
        <v>20059286</v>
      </c>
      <c r="J45" s="33">
        <f>SUM(E45:I45)</f>
        <v>84366446</v>
      </c>
      <c r="K45" s="401"/>
    </row>
    <row r="46" spans="1:11" s="25" customFormat="1" ht="8.65" customHeight="1">
      <c r="A46" s="231"/>
      <c r="B46" s="319"/>
      <c r="C46" s="319"/>
      <c r="D46" s="231"/>
      <c r="E46" s="230"/>
      <c r="F46" s="230"/>
      <c r="G46" s="230"/>
      <c r="H46" s="230"/>
      <c r="I46" s="230"/>
      <c r="J46" s="33">
        <f>SUM(E45:I45)</f>
        <v>84366446</v>
      </c>
      <c r="K46" s="401"/>
    </row>
    <row r="47" spans="1:11" s="23" customFormat="1" ht="9.9499999999999993" customHeight="1">
      <c r="A47" s="234" t="s">
        <v>49</v>
      </c>
      <c r="B47" s="230"/>
      <c r="C47" s="230"/>
      <c r="D47" s="232"/>
      <c r="E47" s="230"/>
      <c r="F47" s="230"/>
      <c r="G47" s="230"/>
      <c r="H47" s="230"/>
      <c r="I47" s="230"/>
      <c r="J47" s="7"/>
      <c r="K47" s="400"/>
    </row>
    <row r="48" spans="1:11" s="23" customFormat="1" ht="8.65" customHeight="1">
      <c r="A48" s="308" t="s">
        <v>50</v>
      </c>
      <c r="B48" s="294"/>
      <c r="C48" s="294"/>
      <c r="D48" s="309"/>
      <c r="E48" s="298"/>
      <c r="F48" s="298"/>
      <c r="G48" s="298"/>
      <c r="H48" s="298"/>
      <c r="I48" s="298"/>
      <c r="J48" s="7"/>
      <c r="K48" s="400"/>
    </row>
    <row r="49" spans="1:12" s="23" customFormat="1" ht="8.65" customHeight="1">
      <c r="A49" s="308" t="s">
        <v>51</v>
      </c>
      <c r="B49" s="294"/>
      <c r="C49" s="294"/>
      <c r="D49" s="309"/>
      <c r="E49" s="298">
        <v>1191176</v>
      </c>
      <c r="F49" s="298">
        <v>875575</v>
      </c>
      <c r="G49" s="298">
        <v>381537</v>
      </c>
      <c r="H49" s="298">
        <v>515196</v>
      </c>
      <c r="I49" s="332">
        <v>563320</v>
      </c>
      <c r="J49" s="7"/>
      <c r="K49" s="400"/>
    </row>
    <row r="50" spans="1:12" s="23" customFormat="1" ht="8.65" customHeight="1">
      <c r="A50" s="308" t="s">
        <v>52</v>
      </c>
      <c r="B50" s="294"/>
      <c r="C50" s="294"/>
      <c r="D50" s="309"/>
      <c r="E50" s="298">
        <v>550813</v>
      </c>
      <c r="F50" s="298">
        <v>1159054</v>
      </c>
      <c r="G50" s="298">
        <v>814061</v>
      </c>
      <c r="H50" s="298">
        <v>1060510</v>
      </c>
      <c r="I50" s="332">
        <v>1829370</v>
      </c>
      <c r="J50" s="7"/>
      <c r="K50" s="400"/>
    </row>
    <row r="51" spans="1:12" s="25" customFormat="1" ht="8.65" customHeight="1">
      <c r="A51" s="308" t="s">
        <v>53</v>
      </c>
      <c r="B51" s="300"/>
      <c r="C51" s="300"/>
      <c r="D51" s="309"/>
      <c r="E51" s="298">
        <v>6762900</v>
      </c>
      <c r="F51" s="298">
        <v>6422600</v>
      </c>
      <c r="G51" s="298">
        <v>11149300</v>
      </c>
      <c r="H51" s="298">
        <v>11187850</v>
      </c>
      <c r="I51" s="332">
        <v>10581250</v>
      </c>
      <c r="J51" s="7"/>
      <c r="K51" s="401"/>
    </row>
    <row r="52" spans="1:12" s="23" customFormat="1" ht="8.65" customHeight="1">
      <c r="A52" s="308" t="s">
        <v>228</v>
      </c>
      <c r="B52" s="294"/>
      <c r="C52" s="294"/>
      <c r="D52" s="309"/>
      <c r="E52" s="298">
        <v>0</v>
      </c>
      <c r="F52" s="298">
        <v>0</v>
      </c>
      <c r="G52" s="298">
        <v>0</v>
      </c>
      <c r="H52" s="298">
        <v>0</v>
      </c>
      <c r="I52" s="332">
        <v>0</v>
      </c>
      <c r="J52" s="7"/>
      <c r="K52" s="400"/>
    </row>
    <row r="53" spans="1:12" s="25" customFormat="1" ht="8.65" customHeight="1">
      <c r="A53" s="308" t="s">
        <v>54</v>
      </c>
      <c r="B53" s="300"/>
      <c r="C53" s="300"/>
      <c r="D53" s="309"/>
      <c r="E53" s="298">
        <v>0</v>
      </c>
      <c r="F53" s="298">
        <v>0</v>
      </c>
      <c r="G53" s="298">
        <v>0</v>
      </c>
      <c r="H53" s="298">
        <v>0</v>
      </c>
      <c r="I53" s="332">
        <v>0</v>
      </c>
      <c r="J53" s="7"/>
      <c r="K53" s="401"/>
    </row>
    <row r="54" spans="1:12" s="23" customFormat="1" ht="8.65" customHeight="1">
      <c r="A54" s="308" t="s">
        <v>55</v>
      </c>
      <c r="B54" s="294"/>
      <c r="C54" s="294"/>
      <c r="D54" s="309"/>
      <c r="E54" s="298">
        <v>85064</v>
      </c>
      <c r="F54" s="298">
        <v>89232</v>
      </c>
      <c r="G54" s="298">
        <v>98894</v>
      </c>
      <c r="H54" s="298">
        <v>116188</v>
      </c>
      <c r="I54" s="332">
        <v>100202</v>
      </c>
      <c r="J54" s="7"/>
      <c r="K54" s="400"/>
    </row>
    <row r="55" spans="1:12" s="23" customFormat="1" ht="8.65" customHeight="1">
      <c r="A55" s="308" t="s">
        <v>44</v>
      </c>
      <c r="B55" s="294"/>
      <c r="C55" s="294"/>
      <c r="D55" s="309"/>
      <c r="E55" s="298"/>
      <c r="F55" s="298"/>
      <c r="G55" s="298"/>
      <c r="H55" s="298"/>
      <c r="I55" s="298"/>
      <c r="J55" s="7"/>
      <c r="K55" s="400"/>
    </row>
    <row r="56" spans="1:12" s="23" customFormat="1" ht="8.65" customHeight="1">
      <c r="A56" s="308" t="s">
        <v>229</v>
      </c>
      <c r="B56" s="294"/>
      <c r="C56" s="294"/>
      <c r="D56" s="309"/>
      <c r="E56" s="298">
        <v>880433</v>
      </c>
      <c r="F56" s="298">
        <v>839406</v>
      </c>
      <c r="G56" s="298">
        <v>889782</v>
      </c>
      <c r="H56" s="298">
        <v>1194453</v>
      </c>
      <c r="I56" s="332">
        <v>1353155</v>
      </c>
      <c r="J56" s="33">
        <f>SUM(E56:I56)</f>
        <v>5157229</v>
      </c>
      <c r="K56" s="400"/>
    </row>
    <row r="57" spans="1:12" s="25" customFormat="1" ht="8.65" customHeight="1">
      <c r="A57" s="308" t="s">
        <v>56</v>
      </c>
      <c r="B57" s="300"/>
      <c r="C57" s="300"/>
      <c r="D57" s="309"/>
      <c r="E57" s="298"/>
      <c r="F57" s="298"/>
      <c r="G57" s="298"/>
      <c r="H57" s="298"/>
      <c r="I57" s="298"/>
      <c r="J57" s="7"/>
      <c r="K57" s="401"/>
    </row>
    <row r="58" spans="1:12" s="25" customFormat="1" ht="8.65" customHeight="1">
      <c r="A58" s="308" t="s">
        <v>57</v>
      </c>
      <c r="B58" s="300"/>
      <c r="C58" s="300"/>
      <c r="D58" s="309"/>
      <c r="E58" s="298">
        <v>3696408</v>
      </c>
      <c r="F58" s="298">
        <v>4220882</v>
      </c>
      <c r="G58" s="298">
        <v>4811433</v>
      </c>
      <c r="H58" s="298">
        <v>5314413</v>
      </c>
      <c r="I58" s="332">
        <v>5631989</v>
      </c>
      <c r="J58" s="144"/>
      <c r="K58" s="401"/>
    </row>
    <row r="59" spans="1:12" s="25" customFormat="1" ht="8.1" customHeight="1">
      <c r="A59" s="308"/>
      <c r="B59" s="300"/>
      <c r="C59" s="300"/>
      <c r="D59" s="309"/>
      <c r="E59" s="298"/>
      <c r="F59" s="298"/>
      <c r="G59" s="298"/>
      <c r="H59" s="298"/>
      <c r="I59" s="298"/>
      <c r="J59" s="7"/>
      <c r="K59" s="401"/>
    </row>
    <row r="60" spans="1:12" s="43" customFormat="1" ht="9.9499999999999993" customHeight="1">
      <c r="A60" s="292" t="s">
        <v>58</v>
      </c>
      <c r="B60" s="294"/>
      <c r="C60" s="294"/>
      <c r="D60" s="301"/>
      <c r="E60" s="296">
        <v>13166794</v>
      </c>
      <c r="F60" s="296">
        <v>13606749</v>
      </c>
      <c r="G60" s="296">
        <v>18145007</v>
      </c>
      <c r="H60" s="296">
        <v>19388610</v>
      </c>
      <c r="I60" s="296">
        <v>20059286</v>
      </c>
      <c r="J60" s="108" t="str">
        <f>IF(J46=J61,"OK",FALSE)</f>
        <v>OK</v>
      </c>
      <c r="K60" s="417"/>
      <c r="L60" s="143"/>
    </row>
    <row r="61" spans="1:12" s="25" customFormat="1" ht="9.9499999999999993" customHeight="1" thickBot="1">
      <c r="A61" s="231"/>
      <c r="B61" s="319"/>
      <c r="C61" s="319"/>
      <c r="D61" s="231"/>
      <c r="E61" s="230"/>
      <c r="F61" s="230"/>
      <c r="G61" s="230"/>
      <c r="H61" s="230"/>
      <c r="I61" s="230"/>
      <c r="J61" s="33">
        <f>SUM(E60:I60)</f>
        <v>84366446</v>
      </c>
      <c r="K61" s="401"/>
    </row>
    <row r="62" spans="1:12" s="25" customFormat="1" ht="11.1" customHeight="1" thickBot="1">
      <c r="A62" s="1162" t="s">
        <v>59</v>
      </c>
      <c r="B62" s="1163"/>
      <c r="C62" s="1164"/>
      <c r="D62" s="227"/>
      <c r="E62" s="319"/>
      <c r="F62" s="319"/>
      <c r="G62" s="319"/>
      <c r="H62" s="319"/>
      <c r="I62" s="319"/>
      <c r="J62" s="3"/>
      <c r="K62" s="401"/>
    </row>
    <row r="63" spans="1:12" s="23" customFormat="1" ht="9.9499999999999993" customHeight="1">
      <c r="A63" s="231"/>
      <c r="B63" s="230"/>
      <c r="C63" s="230"/>
      <c r="D63" s="231"/>
      <c r="E63" s="341"/>
      <c r="F63" s="341"/>
      <c r="G63" s="303"/>
      <c r="H63" s="303"/>
      <c r="I63" s="341"/>
      <c r="J63" s="7"/>
      <c r="K63" s="400"/>
    </row>
    <row r="64" spans="1:12" s="43" customFormat="1" ht="9.9499999999999993" customHeight="1">
      <c r="A64" s="232" t="s">
        <v>60</v>
      </c>
      <c r="B64" s="230"/>
      <c r="C64" s="230"/>
      <c r="D64" s="231"/>
      <c r="E64" s="230"/>
      <c r="F64" s="230"/>
      <c r="G64" s="230"/>
      <c r="H64" s="230"/>
      <c r="I64" s="230"/>
      <c r="J64" s="56"/>
      <c r="K64" s="400"/>
    </row>
    <row r="65" spans="1:11" s="25" customFormat="1" ht="8.85" customHeight="1">
      <c r="A65" s="231"/>
      <c r="B65" s="319"/>
      <c r="C65" s="319"/>
      <c r="D65" s="231"/>
      <c r="E65" s="230"/>
      <c r="F65" s="230"/>
      <c r="G65" s="230"/>
      <c r="H65" s="230"/>
      <c r="I65" s="230"/>
      <c r="J65" s="7"/>
      <c r="K65" s="401"/>
    </row>
    <row r="66" spans="1:11" s="43" customFormat="1" ht="9.9499999999999993" customHeight="1">
      <c r="A66" s="232" t="s">
        <v>61</v>
      </c>
      <c r="B66" s="230"/>
      <c r="C66" s="230"/>
      <c r="D66" s="232"/>
      <c r="E66" s="230"/>
      <c r="F66" s="230"/>
      <c r="G66" s="230"/>
      <c r="H66" s="230"/>
      <c r="I66" s="230"/>
      <c r="J66" s="56"/>
      <c r="K66" s="400"/>
    </row>
    <row r="67" spans="1:11" s="23" customFormat="1" ht="8.65" customHeight="1">
      <c r="A67" s="308" t="s">
        <v>62</v>
      </c>
      <c r="B67" s="294"/>
      <c r="C67" s="294"/>
      <c r="D67" s="309"/>
      <c r="E67" s="298">
        <v>630371</v>
      </c>
      <c r="F67" s="298">
        <v>699033</v>
      </c>
      <c r="G67" s="298">
        <v>771357</v>
      </c>
      <c r="H67" s="298">
        <v>720418</v>
      </c>
      <c r="I67" s="332">
        <v>658528</v>
      </c>
      <c r="J67" s="7"/>
      <c r="K67" s="400"/>
    </row>
    <row r="68" spans="1:11" s="23" customFormat="1" ht="8.65" customHeight="1">
      <c r="A68" s="308" t="s">
        <v>63</v>
      </c>
      <c r="B68" s="294"/>
      <c r="C68" s="294"/>
      <c r="D68" s="309"/>
      <c r="E68" s="298">
        <v>338700</v>
      </c>
      <c r="F68" s="298">
        <v>445975</v>
      </c>
      <c r="G68" s="298">
        <v>353751</v>
      </c>
      <c r="H68" s="298">
        <v>336357</v>
      </c>
      <c r="I68" s="332">
        <v>437564</v>
      </c>
      <c r="J68" s="7"/>
      <c r="K68" s="400"/>
    </row>
    <row r="69" spans="1:11" s="23" customFormat="1" ht="8.65" customHeight="1">
      <c r="A69" s="308" t="s">
        <v>64</v>
      </c>
      <c r="B69" s="294"/>
      <c r="C69" s="294"/>
      <c r="D69" s="309"/>
      <c r="E69" s="298">
        <v>2731670</v>
      </c>
      <c r="F69" s="298">
        <v>2556575</v>
      </c>
      <c r="G69" s="298">
        <v>2418953</v>
      </c>
      <c r="H69" s="298">
        <v>2494472</v>
      </c>
      <c r="I69" s="332">
        <v>2710691</v>
      </c>
      <c r="J69" s="7"/>
      <c r="K69" s="400"/>
    </row>
    <row r="70" spans="1:11" s="23" customFormat="1" ht="8.65" customHeight="1">
      <c r="A70" s="308" t="s">
        <v>65</v>
      </c>
      <c r="B70" s="294"/>
      <c r="C70" s="294"/>
      <c r="D70" s="309"/>
      <c r="E70" s="298">
        <v>116586</v>
      </c>
      <c r="F70" s="298">
        <v>108976</v>
      </c>
      <c r="G70" s="298">
        <v>135125</v>
      </c>
      <c r="H70" s="298">
        <v>135229</v>
      </c>
      <c r="I70" s="332">
        <v>208241</v>
      </c>
      <c r="J70" s="7"/>
      <c r="K70" s="400"/>
    </row>
    <row r="71" spans="1:11" s="23" customFormat="1" ht="8.65" customHeight="1">
      <c r="A71" s="308" t="s">
        <v>66</v>
      </c>
      <c r="B71" s="294"/>
      <c r="C71" s="294"/>
      <c r="D71" s="309"/>
      <c r="E71" s="298">
        <v>53986</v>
      </c>
      <c r="F71" s="298">
        <v>53442</v>
      </c>
      <c r="G71" s="298">
        <v>66792</v>
      </c>
      <c r="H71" s="298">
        <v>72278</v>
      </c>
      <c r="I71" s="332">
        <v>68992</v>
      </c>
      <c r="J71" s="7"/>
      <c r="K71" s="400"/>
    </row>
    <row r="72" spans="1:11" s="23" customFormat="1" ht="8.65" customHeight="1">
      <c r="A72" s="308" t="s">
        <v>67</v>
      </c>
      <c r="B72" s="294"/>
      <c r="C72" s="294"/>
      <c r="D72" s="309"/>
      <c r="E72" s="298">
        <v>1219146</v>
      </c>
      <c r="F72" s="298">
        <v>921368</v>
      </c>
      <c r="G72" s="298">
        <v>1197098</v>
      </c>
      <c r="H72" s="298">
        <v>1170957</v>
      </c>
      <c r="I72" s="332">
        <v>1276484</v>
      </c>
      <c r="J72" s="7"/>
      <c r="K72" s="400"/>
    </row>
    <row r="73" spans="1:11" s="23" customFormat="1" ht="8.65" customHeight="1">
      <c r="A73" s="308" t="s">
        <v>68</v>
      </c>
      <c r="B73" s="294"/>
      <c r="C73" s="294"/>
      <c r="D73" s="309"/>
      <c r="E73" s="298">
        <v>632962</v>
      </c>
      <c r="F73" s="298">
        <v>546890</v>
      </c>
      <c r="G73" s="298">
        <v>606366</v>
      </c>
      <c r="H73" s="298">
        <v>619893</v>
      </c>
      <c r="I73" s="332">
        <v>929753</v>
      </c>
      <c r="J73" s="7"/>
      <c r="K73" s="400"/>
    </row>
    <row r="74" spans="1:11" s="23" customFormat="1" ht="8.65" customHeight="1">
      <c r="A74" s="308" t="s">
        <v>69</v>
      </c>
      <c r="B74" s="294"/>
      <c r="C74" s="294"/>
      <c r="D74" s="309"/>
      <c r="E74" s="298">
        <v>1414826</v>
      </c>
      <c r="F74" s="298">
        <v>1469410</v>
      </c>
      <c r="G74" s="298">
        <v>1460924</v>
      </c>
      <c r="H74" s="298">
        <v>1481416</v>
      </c>
      <c r="I74" s="332">
        <v>1511570</v>
      </c>
      <c r="J74" s="7"/>
      <c r="K74" s="400"/>
    </row>
    <row r="75" spans="1:11" s="23" customFormat="1" ht="8.65" customHeight="1">
      <c r="A75" s="308" t="s">
        <v>70</v>
      </c>
      <c r="B75" s="294"/>
      <c r="C75" s="294"/>
      <c r="D75" s="309"/>
      <c r="E75" s="298">
        <v>179652</v>
      </c>
      <c r="F75" s="298">
        <v>212683</v>
      </c>
      <c r="G75" s="298">
        <v>202249</v>
      </c>
      <c r="H75" s="298">
        <v>174474</v>
      </c>
      <c r="I75" s="332">
        <v>161845</v>
      </c>
      <c r="J75" s="7"/>
      <c r="K75" s="400"/>
    </row>
    <row r="76" spans="1:11" s="23" customFormat="1" ht="8.65" customHeight="1">
      <c r="A76" s="308" t="s">
        <v>71</v>
      </c>
      <c r="B76" s="294"/>
      <c r="C76" s="294"/>
      <c r="D76" s="309"/>
      <c r="E76" s="298">
        <v>468140</v>
      </c>
      <c r="F76" s="298">
        <v>520957</v>
      </c>
      <c r="G76" s="298">
        <v>716101</v>
      </c>
      <c r="H76" s="298">
        <v>998091</v>
      </c>
      <c r="I76" s="332">
        <v>858881</v>
      </c>
      <c r="J76" s="7"/>
      <c r="K76" s="400"/>
    </row>
    <row r="77" spans="1:11" s="23" customFormat="1" ht="8.1" customHeight="1">
      <c r="A77" s="308"/>
      <c r="B77" s="294"/>
      <c r="C77" s="294"/>
      <c r="D77" s="309"/>
      <c r="E77" s="298"/>
      <c r="F77" s="298"/>
      <c r="G77" s="298"/>
      <c r="H77" s="298"/>
      <c r="I77" s="298"/>
      <c r="J77" s="7"/>
      <c r="K77" s="400"/>
    </row>
    <row r="78" spans="1:11" s="43" customFormat="1" ht="9.9499999999999993" customHeight="1">
      <c r="A78" s="292" t="s">
        <v>72</v>
      </c>
      <c r="B78" s="294"/>
      <c r="C78" s="294"/>
      <c r="D78" s="301"/>
      <c r="E78" s="296">
        <v>7786039</v>
      </c>
      <c r="F78" s="296">
        <v>7535309</v>
      </c>
      <c r="G78" s="296">
        <v>7928716</v>
      </c>
      <c r="H78" s="296">
        <v>8203585</v>
      </c>
      <c r="I78" s="296">
        <v>8822549</v>
      </c>
      <c r="J78" s="56"/>
      <c r="K78" s="400"/>
    </row>
    <row r="79" spans="1:11" s="23" customFormat="1" ht="8.85" customHeight="1">
      <c r="A79" s="231"/>
      <c r="B79" s="230"/>
      <c r="C79" s="230"/>
      <c r="D79" s="231"/>
      <c r="E79" s="302"/>
      <c r="F79" s="302"/>
      <c r="G79" s="303"/>
      <c r="H79" s="303"/>
      <c r="I79" s="302"/>
      <c r="J79" s="33">
        <f>SUM(E78:I78)</f>
        <v>40276198</v>
      </c>
      <c r="K79" s="400"/>
    </row>
    <row r="80" spans="1:11" s="43" customFormat="1" ht="9.9499999999999993" customHeight="1">
      <c r="A80" s="232" t="s">
        <v>74</v>
      </c>
      <c r="B80" s="230"/>
      <c r="C80" s="230"/>
      <c r="D80" s="232"/>
      <c r="E80" s="302"/>
      <c r="F80" s="302"/>
      <c r="G80" s="303"/>
      <c r="H80" s="303"/>
      <c r="I80" s="302"/>
      <c r="J80" s="56"/>
      <c r="K80" s="400"/>
    </row>
    <row r="81" spans="1:11" s="23" customFormat="1" ht="8.65" customHeight="1">
      <c r="A81" s="308" t="s">
        <v>62</v>
      </c>
      <c r="B81" s="294"/>
      <c r="C81" s="294"/>
      <c r="D81" s="309"/>
      <c r="E81" s="298">
        <v>137555</v>
      </c>
      <c r="F81" s="298">
        <v>248236</v>
      </c>
      <c r="G81" s="298">
        <v>147892</v>
      </c>
      <c r="H81" s="298">
        <v>169731</v>
      </c>
      <c r="I81" s="332">
        <v>149901</v>
      </c>
      <c r="J81" s="7"/>
      <c r="K81" s="400"/>
    </row>
    <row r="82" spans="1:11" s="23" customFormat="1" ht="8.65" customHeight="1">
      <c r="A82" s="308" t="s">
        <v>63</v>
      </c>
      <c r="B82" s="294"/>
      <c r="C82" s="294"/>
      <c r="D82" s="309"/>
      <c r="E82" s="298">
        <v>182408</v>
      </c>
      <c r="F82" s="298">
        <v>244439</v>
      </c>
      <c r="G82" s="298">
        <v>192071</v>
      </c>
      <c r="H82" s="298">
        <v>173178</v>
      </c>
      <c r="I82" s="332">
        <v>193605</v>
      </c>
      <c r="J82" s="7"/>
      <c r="K82" s="400"/>
    </row>
    <row r="83" spans="1:11" s="23" customFormat="1" ht="8.65" customHeight="1">
      <c r="A83" s="308" t="s">
        <v>64</v>
      </c>
      <c r="B83" s="294"/>
      <c r="C83" s="294"/>
      <c r="D83" s="309"/>
      <c r="E83" s="298">
        <v>614414</v>
      </c>
      <c r="F83" s="298">
        <v>544440</v>
      </c>
      <c r="G83" s="298">
        <v>592557</v>
      </c>
      <c r="H83" s="298">
        <v>574679</v>
      </c>
      <c r="I83" s="332">
        <v>658662</v>
      </c>
      <c r="J83" s="7"/>
      <c r="K83" s="400"/>
    </row>
    <row r="84" spans="1:11" s="23" customFormat="1" ht="8.65" customHeight="1">
      <c r="A84" s="308" t="s">
        <v>65</v>
      </c>
      <c r="B84" s="294"/>
      <c r="C84" s="294"/>
      <c r="D84" s="309"/>
      <c r="E84" s="298">
        <v>3181</v>
      </c>
      <c r="F84" s="298">
        <v>576</v>
      </c>
      <c r="G84" s="298">
        <v>7982</v>
      </c>
      <c r="H84" s="298">
        <v>650</v>
      </c>
      <c r="I84" s="332">
        <v>16176</v>
      </c>
      <c r="J84" s="7"/>
      <c r="K84" s="400"/>
    </row>
    <row r="85" spans="1:11" s="23" customFormat="1" ht="8.65" customHeight="1">
      <c r="A85" s="308" t="s">
        <v>66</v>
      </c>
      <c r="B85" s="294"/>
      <c r="C85" s="294"/>
      <c r="D85" s="309"/>
      <c r="E85" s="298">
        <v>0</v>
      </c>
      <c r="F85" s="298">
        <v>0</v>
      </c>
      <c r="G85" s="298">
        <v>0</v>
      </c>
      <c r="H85" s="298">
        <v>0</v>
      </c>
      <c r="I85" s="332">
        <v>0</v>
      </c>
      <c r="J85" s="7"/>
      <c r="K85" s="400"/>
    </row>
    <row r="86" spans="1:11" s="23" customFormat="1" ht="8.65" customHeight="1">
      <c r="A86" s="308" t="s">
        <v>67</v>
      </c>
      <c r="B86" s="294"/>
      <c r="C86" s="294"/>
      <c r="D86" s="309"/>
      <c r="E86" s="298">
        <v>263063</v>
      </c>
      <c r="F86" s="298">
        <v>256240</v>
      </c>
      <c r="G86" s="298">
        <v>252276</v>
      </c>
      <c r="H86" s="298">
        <v>250796</v>
      </c>
      <c r="I86" s="332">
        <v>243932</v>
      </c>
      <c r="J86" s="7"/>
      <c r="K86" s="400"/>
    </row>
    <row r="87" spans="1:11" s="23" customFormat="1" ht="8.65" customHeight="1">
      <c r="A87" s="308" t="s">
        <v>68</v>
      </c>
      <c r="B87" s="294"/>
      <c r="C87" s="294"/>
      <c r="D87" s="309"/>
      <c r="E87" s="298">
        <v>29819</v>
      </c>
      <c r="F87" s="298">
        <v>27454</v>
      </c>
      <c r="G87" s="298">
        <v>22141</v>
      </c>
      <c r="H87" s="298">
        <v>28402</v>
      </c>
      <c r="I87" s="332">
        <v>23078</v>
      </c>
      <c r="J87" s="7"/>
      <c r="K87" s="400"/>
    </row>
    <row r="88" spans="1:11" s="23" customFormat="1" ht="8.65" customHeight="1">
      <c r="A88" s="308" t="s">
        <v>69</v>
      </c>
      <c r="B88" s="294"/>
      <c r="C88" s="294"/>
      <c r="D88" s="309"/>
      <c r="E88" s="298">
        <v>1167690</v>
      </c>
      <c r="F88" s="298">
        <v>1204952</v>
      </c>
      <c r="G88" s="298">
        <v>1173635</v>
      </c>
      <c r="H88" s="298">
        <v>1182817</v>
      </c>
      <c r="I88" s="332">
        <v>1195813</v>
      </c>
      <c r="J88" s="7"/>
      <c r="K88" s="400"/>
    </row>
    <row r="89" spans="1:11" s="23" customFormat="1" ht="8.65" customHeight="1">
      <c r="A89" s="308" t="s">
        <v>70</v>
      </c>
      <c r="B89" s="294"/>
      <c r="C89" s="294"/>
      <c r="D89" s="309"/>
      <c r="E89" s="298">
        <v>249413</v>
      </c>
      <c r="F89" s="298">
        <v>335444</v>
      </c>
      <c r="G89" s="298">
        <v>286702</v>
      </c>
      <c r="H89" s="298">
        <v>236281</v>
      </c>
      <c r="I89" s="332">
        <v>290038</v>
      </c>
      <c r="J89" s="7"/>
      <c r="K89" s="400"/>
    </row>
    <row r="90" spans="1:11" s="23" customFormat="1" ht="8.65" customHeight="1">
      <c r="A90" s="308" t="s">
        <v>71</v>
      </c>
      <c r="B90" s="294"/>
      <c r="C90" s="294"/>
      <c r="D90" s="309"/>
      <c r="E90" s="298">
        <v>5033781</v>
      </c>
      <c r="F90" s="298">
        <v>5198003</v>
      </c>
      <c r="G90" s="298">
        <v>5844011</v>
      </c>
      <c r="H90" s="298">
        <v>6090030</v>
      </c>
      <c r="I90" s="332">
        <v>6368920</v>
      </c>
      <c r="J90" s="7"/>
      <c r="K90" s="400"/>
    </row>
    <row r="91" spans="1:11" s="23" customFormat="1" ht="8.1" customHeight="1">
      <c r="A91" s="308"/>
      <c r="B91" s="294"/>
      <c r="C91" s="294"/>
      <c r="D91" s="309"/>
      <c r="E91" s="298"/>
      <c r="F91" s="298"/>
      <c r="G91" s="298"/>
      <c r="H91" s="298" t="s">
        <v>75</v>
      </c>
      <c r="I91" s="298"/>
      <c r="J91" s="7"/>
      <c r="K91" s="400"/>
    </row>
    <row r="92" spans="1:11" s="114" customFormat="1" ht="9.9499999999999993" customHeight="1">
      <c r="A92" s="292" t="s">
        <v>76</v>
      </c>
      <c r="B92" s="304"/>
      <c r="C92" s="304"/>
      <c r="D92" s="301"/>
      <c r="E92" s="296">
        <v>7681324</v>
      </c>
      <c r="F92" s="296">
        <v>8059784</v>
      </c>
      <c r="G92" s="296">
        <v>8519267</v>
      </c>
      <c r="H92" s="296">
        <v>8706564</v>
      </c>
      <c r="I92" s="296">
        <v>9140125</v>
      </c>
      <c r="J92" s="113">
        <f>SUM(E92:I92)</f>
        <v>42107064</v>
      </c>
      <c r="K92" s="414"/>
    </row>
    <row r="93" spans="1:11" s="40" customFormat="1" ht="12" customHeight="1">
      <c r="A93" s="325">
        <v>37</v>
      </c>
      <c r="B93" s="233" t="s">
        <v>284</v>
      </c>
      <c r="C93" s="316"/>
      <c r="D93" s="1165" t="s">
        <v>29</v>
      </c>
      <c r="E93" s="1165"/>
      <c r="F93" s="1165"/>
      <c r="G93" s="1165"/>
      <c r="H93" s="1165"/>
      <c r="I93" s="327" t="s">
        <v>241</v>
      </c>
      <c r="J93" s="39"/>
      <c r="K93" s="415"/>
    </row>
    <row r="94" spans="1:11" s="41" customFormat="1" ht="9.9499999999999993" customHeight="1">
      <c r="A94" s="233"/>
      <c r="B94" s="316"/>
      <c r="C94" s="316"/>
      <c r="D94" s="288"/>
      <c r="E94" s="288"/>
      <c r="F94" s="288"/>
      <c r="G94" s="288"/>
      <c r="H94" s="288"/>
      <c r="I94" s="327"/>
      <c r="J94" s="29"/>
      <c r="K94" s="415"/>
    </row>
    <row r="95" spans="1:11" s="25" customFormat="1" ht="9.9499999999999993" customHeight="1" thickBot="1">
      <c r="A95" s="232"/>
      <c r="B95" s="319"/>
      <c r="C95" s="319"/>
      <c r="D95" s="289" t="s">
        <v>31</v>
      </c>
      <c r="E95" s="290">
        <v>2005</v>
      </c>
      <c r="F95" s="290">
        <v>2006</v>
      </c>
      <c r="G95" s="290">
        <v>2007</v>
      </c>
      <c r="H95" s="290">
        <v>2008</v>
      </c>
      <c r="I95" s="290">
        <v>2009</v>
      </c>
      <c r="J95" s="3"/>
      <c r="K95" s="401"/>
    </row>
    <row r="96" spans="1:11" s="25" customFormat="1" ht="9.9499999999999993" customHeight="1" thickBot="1">
      <c r="A96" s="1162" t="s">
        <v>73</v>
      </c>
      <c r="B96" s="1163"/>
      <c r="C96" s="1164"/>
      <c r="D96" s="227"/>
      <c r="E96" s="319"/>
      <c r="F96" s="319"/>
      <c r="G96" s="319"/>
      <c r="H96" s="319"/>
      <c r="I96" s="319"/>
      <c r="J96" s="3"/>
      <c r="K96" s="401"/>
    </row>
    <row r="97" spans="1:11" s="23" customFormat="1" ht="9.9499999999999993" customHeight="1">
      <c r="A97" s="231"/>
      <c r="B97" s="230"/>
      <c r="C97" s="230"/>
      <c r="D97" s="231"/>
      <c r="E97" s="230"/>
      <c r="F97" s="230"/>
      <c r="G97" s="230"/>
      <c r="H97" s="230"/>
      <c r="I97" s="230"/>
      <c r="J97" s="7"/>
      <c r="K97" s="400"/>
    </row>
    <row r="98" spans="1:11" s="43" customFormat="1" ht="9.9499999999999993" customHeight="1">
      <c r="A98" s="232" t="s">
        <v>77</v>
      </c>
      <c r="B98" s="230"/>
      <c r="C98" s="230"/>
      <c r="D98" s="231"/>
      <c r="E98" s="302"/>
      <c r="F98" s="302"/>
      <c r="G98" s="303"/>
      <c r="H98" s="303"/>
      <c r="I98" s="302"/>
      <c r="J98" s="56"/>
      <c r="K98" s="400"/>
    </row>
    <row r="99" spans="1:11" s="23" customFormat="1" ht="8.65" customHeight="1">
      <c r="A99" s="308" t="s">
        <v>62</v>
      </c>
      <c r="B99" s="294"/>
      <c r="C99" s="294"/>
      <c r="D99" s="309"/>
      <c r="E99" s="298">
        <v>-492816</v>
      </c>
      <c r="F99" s="298">
        <v>-450797</v>
      </c>
      <c r="G99" s="298">
        <v>-623465</v>
      </c>
      <c r="H99" s="298">
        <v>-550687</v>
      </c>
      <c r="I99" s="298">
        <v>-508627</v>
      </c>
      <c r="J99" s="7"/>
      <c r="K99" s="400"/>
    </row>
    <row r="100" spans="1:11" s="23" customFormat="1" ht="8.65" customHeight="1">
      <c r="A100" s="308" t="s">
        <v>63</v>
      </c>
      <c r="B100" s="294"/>
      <c r="C100" s="294"/>
      <c r="D100" s="309"/>
      <c r="E100" s="298">
        <v>-156292</v>
      </c>
      <c r="F100" s="298">
        <v>-201536</v>
      </c>
      <c r="G100" s="298">
        <v>-161680</v>
      </c>
      <c r="H100" s="298">
        <v>-163179</v>
      </c>
      <c r="I100" s="298">
        <v>-243959</v>
      </c>
      <c r="J100" s="7"/>
      <c r="K100" s="400"/>
    </row>
    <row r="101" spans="1:11" s="23" customFormat="1" ht="8.65" customHeight="1">
      <c r="A101" s="308" t="s">
        <v>64</v>
      </c>
      <c r="B101" s="294"/>
      <c r="C101" s="294"/>
      <c r="D101" s="309"/>
      <c r="E101" s="298">
        <v>-2117256</v>
      </c>
      <c r="F101" s="298">
        <v>-2012135</v>
      </c>
      <c r="G101" s="298">
        <v>-1826396</v>
      </c>
      <c r="H101" s="298">
        <v>-1919793</v>
      </c>
      <c r="I101" s="298">
        <v>-2052029</v>
      </c>
      <c r="J101" s="7"/>
      <c r="K101" s="400"/>
    </row>
    <row r="102" spans="1:11" s="23" customFormat="1" ht="8.65" customHeight="1">
      <c r="A102" s="308" t="s">
        <v>65</v>
      </c>
      <c r="B102" s="294"/>
      <c r="C102" s="294"/>
      <c r="D102" s="309"/>
      <c r="E102" s="298">
        <v>-113405</v>
      </c>
      <c r="F102" s="298">
        <v>-108400</v>
      </c>
      <c r="G102" s="298">
        <v>-127143</v>
      </c>
      <c r="H102" s="298">
        <v>-134579</v>
      </c>
      <c r="I102" s="298">
        <v>-192065</v>
      </c>
      <c r="J102" s="7"/>
      <c r="K102" s="400"/>
    </row>
    <row r="103" spans="1:11" s="23" customFormat="1" ht="8.65" customHeight="1">
      <c r="A103" s="308" t="s">
        <v>66</v>
      </c>
      <c r="B103" s="294"/>
      <c r="C103" s="294"/>
      <c r="D103" s="309"/>
      <c r="E103" s="298">
        <v>-53986</v>
      </c>
      <c r="F103" s="298">
        <v>-53442</v>
      </c>
      <c r="G103" s="298">
        <v>-66792</v>
      </c>
      <c r="H103" s="298">
        <v>-72278</v>
      </c>
      <c r="I103" s="298">
        <v>-68992</v>
      </c>
      <c r="J103" s="7"/>
      <c r="K103" s="400"/>
    </row>
    <row r="104" spans="1:11" s="23" customFormat="1" ht="8.65" customHeight="1">
      <c r="A104" s="308" t="s">
        <v>67</v>
      </c>
      <c r="B104" s="294"/>
      <c r="C104" s="294"/>
      <c r="D104" s="309"/>
      <c r="E104" s="298">
        <v>-956083</v>
      </c>
      <c r="F104" s="298">
        <v>-665128</v>
      </c>
      <c r="G104" s="298">
        <v>-944822</v>
      </c>
      <c r="H104" s="298">
        <v>-920161</v>
      </c>
      <c r="I104" s="298">
        <v>-1032552</v>
      </c>
      <c r="J104" s="7"/>
      <c r="K104" s="400"/>
    </row>
    <row r="105" spans="1:11" s="23" customFormat="1" ht="8.65" customHeight="1">
      <c r="A105" s="308" t="s">
        <v>68</v>
      </c>
      <c r="B105" s="294"/>
      <c r="C105" s="294"/>
      <c r="D105" s="309"/>
      <c r="E105" s="298">
        <v>-603143</v>
      </c>
      <c r="F105" s="298">
        <v>-519436</v>
      </c>
      <c r="G105" s="298">
        <v>-584225</v>
      </c>
      <c r="H105" s="298">
        <v>-591491</v>
      </c>
      <c r="I105" s="298">
        <v>-906675</v>
      </c>
      <c r="J105" s="7"/>
      <c r="K105" s="400"/>
    </row>
    <row r="106" spans="1:11" s="23" customFormat="1" ht="8.65" customHeight="1">
      <c r="A106" s="308" t="s">
        <v>69</v>
      </c>
      <c r="B106" s="294"/>
      <c r="C106" s="294"/>
      <c r="D106" s="309"/>
      <c r="E106" s="298">
        <v>-247136</v>
      </c>
      <c r="F106" s="298">
        <v>-264458</v>
      </c>
      <c r="G106" s="298">
        <v>-287289</v>
      </c>
      <c r="H106" s="298">
        <v>-298599</v>
      </c>
      <c r="I106" s="298">
        <v>-315757</v>
      </c>
      <c r="J106" s="7"/>
      <c r="K106" s="400"/>
    </row>
    <row r="107" spans="1:11" s="23" customFormat="1" ht="8.65" customHeight="1">
      <c r="A107" s="308" t="s">
        <v>70</v>
      </c>
      <c r="B107" s="294"/>
      <c r="C107" s="294"/>
      <c r="D107" s="309"/>
      <c r="E107" s="298">
        <v>69761</v>
      </c>
      <c r="F107" s="298">
        <v>122761</v>
      </c>
      <c r="G107" s="298">
        <v>84453</v>
      </c>
      <c r="H107" s="298">
        <v>61807</v>
      </c>
      <c r="I107" s="298">
        <v>128193</v>
      </c>
      <c r="J107" s="7"/>
      <c r="K107" s="400"/>
    </row>
    <row r="108" spans="1:11" s="23" customFormat="1" ht="8.65" customHeight="1">
      <c r="A108" s="308" t="s">
        <v>71</v>
      </c>
      <c r="B108" s="294"/>
      <c r="C108" s="294"/>
      <c r="D108" s="309"/>
      <c r="E108" s="298">
        <v>4565641</v>
      </c>
      <c r="F108" s="298">
        <v>4677046</v>
      </c>
      <c r="G108" s="298">
        <v>5127910</v>
      </c>
      <c r="H108" s="298">
        <v>5091939</v>
      </c>
      <c r="I108" s="298">
        <v>5510039</v>
      </c>
      <c r="J108" s="7"/>
      <c r="K108" s="400"/>
    </row>
    <row r="109" spans="1:11" s="23" customFormat="1" ht="8.65" customHeight="1">
      <c r="A109" s="308"/>
      <c r="B109" s="294"/>
      <c r="C109" s="294"/>
      <c r="D109" s="309"/>
      <c r="E109" s="298"/>
      <c r="F109" s="298"/>
      <c r="G109" s="298"/>
      <c r="H109" s="298"/>
      <c r="I109" s="298"/>
      <c r="J109" s="7"/>
      <c r="K109" s="400"/>
    </row>
    <row r="110" spans="1:11" s="43" customFormat="1" ht="9.9499999999999993" customHeight="1">
      <c r="A110" s="305" t="s">
        <v>436</v>
      </c>
      <c r="B110" s="294"/>
      <c r="C110" s="294"/>
      <c r="D110" s="306"/>
      <c r="E110" s="307">
        <v>-104715</v>
      </c>
      <c r="F110" s="307">
        <v>524475</v>
      </c>
      <c r="G110" s="307">
        <v>590551</v>
      </c>
      <c r="H110" s="307">
        <v>502979</v>
      </c>
      <c r="I110" s="307">
        <v>317576</v>
      </c>
      <c r="J110" s="111">
        <f>SUM(E110:I110)</f>
        <v>1830866</v>
      </c>
      <c r="K110" s="400"/>
    </row>
    <row r="111" spans="1:11" s="23" customFormat="1" ht="9.9499999999999993" customHeight="1">
      <c r="A111" s="231"/>
      <c r="B111" s="230"/>
      <c r="C111" s="230"/>
      <c r="D111" s="231"/>
      <c r="E111" s="302"/>
      <c r="F111" s="302"/>
      <c r="G111" s="303"/>
      <c r="H111" s="303"/>
      <c r="I111" s="302"/>
      <c r="J111" s="7"/>
      <c r="K111" s="400"/>
    </row>
    <row r="112" spans="1:11" s="43" customFormat="1" ht="9.9499999999999993" customHeight="1">
      <c r="A112" s="232" t="s">
        <v>78</v>
      </c>
      <c r="B112" s="230"/>
      <c r="C112" s="230"/>
      <c r="D112" s="231"/>
      <c r="E112" s="230"/>
      <c r="F112" s="230"/>
      <c r="G112" s="230"/>
      <c r="H112" s="230"/>
      <c r="I112" s="230"/>
      <c r="J112" s="56"/>
      <c r="K112" s="400"/>
    </row>
    <row r="113" spans="1:12" s="25" customFormat="1" ht="8.85" customHeight="1">
      <c r="A113" s="231"/>
      <c r="B113" s="319"/>
      <c r="C113" s="319"/>
      <c r="D113" s="231"/>
      <c r="E113" s="230"/>
      <c r="F113" s="230"/>
      <c r="G113" s="230"/>
      <c r="H113" s="230"/>
      <c r="I113" s="230"/>
      <c r="J113" s="7"/>
      <c r="K113" s="401"/>
    </row>
    <row r="114" spans="1:12" s="43" customFormat="1" ht="9.9499999999999993" customHeight="1">
      <c r="A114" s="232" t="s">
        <v>61</v>
      </c>
      <c r="B114" s="230"/>
      <c r="C114" s="230"/>
      <c r="D114" s="231"/>
      <c r="E114" s="302"/>
      <c r="F114" s="302"/>
      <c r="G114" s="303"/>
      <c r="H114" s="303"/>
      <c r="I114" s="302"/>
      <c r="J114" s="56"/>
      <c r="K114" s="400"/>
    </row>
    <row r="115" spans="1:12" s="23" customFormat="1" ht="8.65" customHeight="1">
      <c r="A115" s="308" t="s">
        <v>79</v>
      </c>
      <c r="B115" s="294"/>
      <c r="C115" s="294"/>
      <c r="D115" s="309"/>
      <c r="E115" s="298">
        <v>1997478</v>
      </c>
      <c r="F115" s="298">
        <v>2024419</v>
      </c>
      <c r="G115" s="298">
        <v>2107416</v>
      </c>
      <c r="H115" s="298">
        <v>2120442</v>
      </c>
      <c r="I115" s="332">
        <v>2161405</v>
      </c>
      <c r="J115" s="7"/>
      <c r="K115" s="400"/>
    </row>
    <row r="116" spans="1:12" s="23" customFormat="1" ht="8.65" customHeight="1">
      <c r="A116" s="308" t="s">
        <v>80</v>
      </c>
      <c r="B116" s="294"/>
      <c r="C116" s="294"/>
      <c r="D116" s="309"/>
      <c r="E116" s="298">
        <v>1642708</v>
      </c>
      <c r="F116" s="298">
        <v>1767010</v>
      </c>
      <c r="G116" s="298">
        <v>1786187</v>
      </c>
      <c r="H116" s="298">
        <v>2024878</v>
      </c>
      <c r="I116" s="332">
        <v>2052156</v>
      </c>
      <c r="J116" s="7"/>
      <c r="K116" s="400"/>
    </row>
    <row r="117" spans="1:12" s="23" customFormat="1" ht="8.65" customHeight="1">
      <c r="A117" s="308" t="s">
        <v>81</v>
      </c>
      <c r="B117" s="294"/>
      <c r="C117" s="294"/>
      <c r="D117" s="309"/>
      <c r="E117" s="298">
        <v>237213</v>
      </c>
      <c r="F117" s="298">
        <v>209654</v>
      </c>
      <c r="G117" s="298">
        <v>337506</v>
      </c>
      <c r="H117" s="298">
        <v>342336</v>
      </c>
      <c r="I117" s="332">
        <v>321963</v>
      </c>
      <c r="J117" s="7"/>
      <c r="K117" s="400"/>
    </row>
    <row r="118" spans="1:12" s="23" customFormat="1" ht="8.65" customHeight="1">
      <c r="A118" s="308" t="s">
        <v>82</v>
      </c>
      <c r="B118" s="294"/>
      <c r="C118" s="294"/>
      <c r="D118" s="309"/>
      <c r="E118" s="298">
        <v>326700</v>
      </c>
      <c r="F118" s="298">
        <v>387675</v>
      </c>
      <c r="G118" s="298">
        <v>453679</v>
      </c>
      <c r="H118" s="298">
        <v>447174</v>
      </c>
      <c r="I118" s="332">
        <v>807294</v>
      </c>
      <c r="J118" s="7"/>
      <c r="K118" s="400"/>
    </row>
    <row r="119" spans="1:12" s="23" customFormat="1" ht="8.65" customHeight="1">
      <c r="A119" s="308" t="s">
        <v>83</v>
      </c>
      <c r="B119" s="294"/>
      <c r="C119" s="294"/>
      <c r="D119" s="309"/>
      <c r="E119" s="298">
        <v>27</v>
      </c>
      <c r="F119" s="298">
        <v>26</v>
      </c>
      <c r="G119" s="298">
        <v>26</v>
      </c>
      <c r="H119" s="298">
        <v>27</v>
      </c>
      <c r="I119" s="332">
        <v>27</v>
      </c>
      <c r="J119" s="7"/>
      <c r="K119" s="400"/>
    </row>
    <row r="120" spans="1:12" s="23" customFormat="1" ht="8.65" customHeight="1">
      <c r="A120" s="308" t="s">
        <v>84</v>
      </c>
      <c r="B120" s="294"/>
      <c r="C120" s="294"/>
      <c r="D120" s="309"/>
      <c r="E120" s="298">
        <v>1829961</v>
      </c>
      <c r="F120" s="298">
        <v>1799179</v>
      </c>
      <c r="G120" s="298">
        <v>1614951</v>
      </c>
      <c r="H120" s="298">
        <v>1670938</v>
      </c>
      <c r="I120" s="332">
        <v>1722941</v>
      </c>
      <c r="J120" s="7"/>
      <c r="K120" s="400"/>
    </row>
    <row r="121" spans="1:12" s="23" customFormat="1" ht="8.65" customHeight="1">
      <c r="A121" s="308" t="s">
        <v>85</v>
      </c>
      <c r="B121" s="294"/>
      <c r="C121" s="294"/>
      <c r="D121" s="309"/>
      <c r="E121" s="298">
        <v>1404609</v>
      </c>
      <c r="F121" s="298">
        <v>1058832</v>
      </c>
      <c r="G121" s="298">
        <v>1349710</v>
      </c>
      <c r="H121" s="298">
        <v>1315837</v>
      </c>
      <c r="I121" s="332">
        <v>1456149</v>
      </c>
      <c r="J121" s="7"/>
      <c r="K121" s="400"/>
    </row>
    <row r="122" spans="1:12" s="23" customFormat="1" ht="8.65" customHeight="1">
      <c r="A122" s="308" t="s">
        <v>86</v>
      </c>
      <c r="B122" s="294"/>
      <c r="C122" s="294"/>
      <c r="D122" s="309"/>
      <c r="E122" s="298">
        <v>90710</v>
      </c>
      <c r="F122" s="298">
        <v>88988</v>
      </c>
      <c r="G122" s="298">
        <v>86871</v>
      </c>
      <c r="H122" s="298">
        <v>91034</v>
      </c>
      <c r="I122" s="332">
        <v>87798</v>
      </c>
      <c r="J122" s="7"/>
      <c r="K122" s="400"/>
    </row>
    <row r="123" spans="1:12" s="23" customFormat="1" ht="8.65" customHeight="1">
      <c r="A123" s="308" t="s">
        <v>87</v>
      </c>
      <c r="B123" s="294"/>
      <c r="C123" s="294"/>
      <c r="D123" s="309"/>
      <c r="E123" s="298">
        <v>88377</v>
      </c>
      <c r="F123" s="298">
        <v>37366</v>
      </c>
      <c r="G123" s="298">
        <v>35270</v>
      </c>
      <c r="H123" s="298">
        <v>39431</v>
      </c>
      <c r="I123" s="332">
        <v>32975</v>
      </c>
      <c r="J123" s="7"/>
      <c r="K123" s="400"/>
    </row>
    <row r="124" spans="1:12" s="23" customFormat="1" ht="8.65" customHeight="1">
      <c r="A124" s="308" t="s">
        <v>88</v>
      </c>
      <c r="B124" s="294"/>
      <c r="C124" s="294"/>
      <c r="D124" s="309"/>
      <c r="E124" s="298">
        <v>168256</v>
      </c>
      <c r="F124" s="298">
        <v>162160</v>
      </c>
      <c r="G124" s="298">
        <v>157100</v>
      </c>
      <c r="H124" s="298">
        <v>151488</v>
      </c>
      <c r="I124" s="332">
        <v>179841</v>
      </c>
      <c r="J124" s="33">
        <f>SUM(E124:I124)</f>
        <v>818845</v>
      </c>
      <c r="K124" s="400"/>
    </row>
    <row r="125" spans="1:12" s="23" customFormat="1" ht="8.65" customHeight="1">
      <c r="A125" s="308"/>
      <c r="B125" s="294"/>
      <c r="C125" s="294"/>
      <c r="D125" s="309"/>
      <c r="E125" s="298"/>
      <c r="F125" s="298"/>
      <c r="G125" s="298"/>
      <c r="H125" s="298"/>
      <c r="I125" s="298"/>
      <c r="J125" s="7"/>
      <c r="K125" s="400"/>
    </row>
    <row r="126" spans="1:12" s="43" customFormat="1" ht="9.9499999999999993" customHeight="1">
      <c r="A126" s="292" t="s">
        <v>72</v>
      </c>
      <c r="B126" s="294"/>
      <c r="C126" s="294"/>
      <c r="D126" s="301"/>
      <c r="E126" s="296">
        <v>7786039</v>
      </c>
      <c r="F126" s="296">
        <v>7535309</v>
      </c>
      <c r="G126" s="296">
        <v>7928716</v>
      </c>
      <c r="H126" s="296">
        <v>8203585</v>
      </c>
      <c r="I126" s="296">
        <v>8822549</v>
      </c>
      <c r="J126" s="108" t="str">
        <f>IF(J79=J127,"OK",FALSE)</f>
        <v>OK</v>
      </c>
      <c r="K126" s="400"/>
      <c r="L126" s="143"/>
    </row>
    <row r="127" spans="1:12" s="413" customFormat="1" ht="14.25" customHeight="1">
      <c r="A127" s="403" t="s">
        <v>457</v>
      </c>
      <c r="B127" s="404"/>
      <c r="C127" s="404"/>
      <c r="D127" s="403"/>
      <c r="E127" s="405">
        <f>E126-E122-E123-E124</f>
        <v>7438696</v>
      </c>
      <c r="F127" s="405">
        <f>F126-F122-F123-F124</f>
        <v>7246795</v>
      </c>
      <c r="G127" s="405">
        <f>G126-G122-G123-G124</f>
        <v>7649475</v>
      </c>
      <c r="H127" s="405">
        <f>H126-H122-H123-H124</f>
        <v>7921632</v>
      </c>
      <c r="I127" s="405">
        <f>I126-I122-I123-I124</f>
        <v>8521935</v>
      </c>
      <c r="J127" s="411">
        <f>SUM(E126:I126)</f>
        <v>40276198</v>
      </c>
      <c r="K127" s="414">
        <f>SUM(E127:I127)</f>
        <v>38778533</v>
      </c>
    </row>
    <row r="128" spans="1:12" s="25" customFormat="1" ht="9.9499999999999993" customHeight="1">
      <c r="A128" s="232" t="s">
        <v>74</v>
      </c>
      <c r="B128" s="230"/>
      <c r="C128" s="230"/>
      <c r="D128" s="231"/>
      <c r="E128" s="302"/>
      <c r="F128" s="302"/>
      <c r="G128" s="303"/>
      <c r="H128" s="303"/>
      <c r="I128" s="302"/>
      <c r="J128" s="7"/>
      <c r="K128" s="400"/>
    </row>
    <row r="129" spans="1:12" s="25" customFormat="1" ht="8.65" customHeight="1">
      <c r="A129" s="308" t="s">
        <v>89</v>
      </c>
      <c r="B129" s="294"/>
      <c r="C129" s="294"/>
      <c r="D129" s="309"/>
      <c r="E129" s="298">
        <v>4226755</v>
      </c>
      <c r="F129" s="298">
        <v>4316296</v>
      </c>
      <c r="G129" s="298">
        <v>4472032</v>
      </c>
      <c r="H129" s="298">
        <v>4677299</v>
      </c>
      <c r="I129" s="332">
        <v>4676531</v>
      </c>
      <c r="J129" s="7"/>
      <c r="K129" s="400"/>
    </row>
    <row r="130" spans="1:12" s="25" customFormat="1" ht="8.65" customHeight="1">
      <c r="A130" s="308" t="s">
        <v>90</v>
      </c>
      <c r="B130" s="294"/>
      <c r="C130" s="294"/>
      <c r="D130" s="309"/>
      <c r="E130" s="298">
        <v>120413</v>
      </c>
      <c r="F130" s="298">
        <v>155681</v>
      </c>
      <c r="G130" s="298">
        <v>93428</v>
      </c>
      <c r="H130" s="298">
        <v>107040</v>
      </c>
      <c r="I130" s="332">
        <v>133199</v>
      </c>
      <c r="J130" s="7"/>
      <c r="K130" s="400"/>
    </row>
    <row r="131" spans="1:12" s="25" customFormat="1" ht="8.65" customHeight="1">
      <c r="A131" s="308" t="s">
        <v>91</v>
      </c>
      <c r="B131" s="294"/>
      <c r="C131" s="294"/>
      <c r="D131" s="309"/>
      <c r="E131" s="298">
        <v>362584</v>
      </c>
      <c r="F131" s="298">
        <v>408059</v>
      </c>
      <c r="G131" s="298">
        <v>759904</v>
      </c>
      <c r="H131" s="298">
        <v>785533</v>
      </c>
      <c r="I131" s="332">
        <v>755546</v>
      </c>
      <c r="J131" s="7"/>
      <c r="K131" s="400"/>
    </row>
    <row r="132" spans="1:12" s="25" customFormat="1" ht="8.65" customHeight="1">
      <c r="A132" s="308" t="s">
        <v>92</v>
      </c>
      <c r="B132" s="294"/>
      <c r="C132" s="294"/>
      <c r="D132" s="309"/>
      <c r="E132" s="298">
        <v>1654595</v>
      </c>
      <c r="F132" s="298">
        <v>1755692</v>
      </c>
      <c r="G132" s="298">
        <v>1755149</v>
      </c>
      <c r="H132" s="298">
        <v>1721326</v>
      </c>
      <c r="I132" s="332">
        <v>1950327</v>
      </c>
      <c r="J132" s="7"/>
      <c r="K132" s="400"/>
    </row>
    <row r="133" spans="1:12" s="25" customFormat="1" ht="8.65" customHeight="1">
      <c r="A133" s="308" t="s">
        <v>230</v>
      </c>
      <c r="B133" s="294"/>
      <c r="C133" s="294"/>
      <c r="D133" s="309"/>
      <c r="E133" s="298">
        <v>68879</v>
      </c>
      <c r="F133" s="298">
        <v>95836</v>
      </c>
      <c r="G133" s="298">
        <v>41490</v>
      </c>
      <c r="H133" s="298">
        <v>30415</v>
      </c>
      <c r="I133" s="332">
        <v>33937</v>
      </c>
      <c r="J133" s="7"/>
      <c r="K133" s="400"/>
    </row>
    <row r="134" spans="1:12" s="25" customFormat="1" ht="8.65" customHeight="1">
      <c r="A134" s="308" t="s">
        <v>93</v>
      </c>
      <c r="B134" s="294"/>
      <c r="C134" s="294"/>
      <c r="D134" s="309"/>
      <c r="E134" s="298">
        <v>57690</v>
      </c>
      <c r="F134" s="298">
        <v>46500</v>
      </c>
      <c r="G134" s="298">
        <v>50394</v>
      </c>
      <c r="H134" s="298">
        <v>51168</v>
      </c>
      <c r="I134" s="332">
        <v>59794</v>
      </c>
      <c r="J134" s="7"/>
      <c r="K134" s="400"/>
    </row>
    <row r="135" spans="1:12" s="25" customFormat="1" ht="8.65" customHeight="1">
      <c r="A135" s="308" t="s">
        <v>94</v>
      </c>
      <c r="B135" s="294"/>
      <c r="C135" s="294"/>
      <c r="D135" s="309"/>
      <c r="E135" s="298">
        <v>1022152</v>
      </c>
      <c r="F135" s="298">
        <v>976135</v>
      </c>
      <c r="G135" s="298">
        <v>1152822</v>
      </c>
      <c r="H135" s="298">
        <v>1166912</v>
      </c>
      <c r="I135" s="332">
        <v>1308354</v>
      </c>
      <c r="J135" s="7"/>
      <c r="K135" s="400"/>
    </row>
    <row r="136" spans="1:12" s="25" customFormat="1" ht="8.65" customHeight="1">
      <c r="A136" s="308" t="s">
        <v>95</v>
      </c>
      <c r="B136" s="294"/>
      <c r="C136" s="294"/>
      <c r="D136" s="309"/>
      <c r="E136" s="298">
        <v>0</v>
      </c>
      <c r="F136" s="298">
        <v>88966</v>
      </c>
      <c r="G136" s="298">
        <v>0</v>
      </c>
      <c r="H136" s="298">
        <v>0</v>
      </c>
      <c r="I136" s="332">
        <v>0</v>
      </c>
      <c r="J136" s="7"/>
      <c r="K136" s="400"/>
    </row>
    <row r="137" spans="1:12" s="25" customFormat="1" ht="8.65" customHeight="1">
      <c r="A137" s="308" t="s">
        <v>96</v>
      </c>
      <c r="B137" s="294"/>
      <c r="C137" s="294"/>
      <c r="D137" s="309"/>
      <c r="E137" s="298">
        <v>0</v>
      </c>
      <c r="F137" s="298">
        <v>54459</v>
      </c>
      <c r="G137" s="298">
        <v>36948</v>
      </c>
      <c r="H137" s="298">
        <v>15383</v>
      </c>
      <c r="I137" s="332">
        <v>42596</v>
      </c>
      <c r="J137" s="33">
        <f>SUM(E138:I138)</f>
        <v>818845</v>
      </c>
      <c r="K137" s="400"/>
    </row>
    <row r="138" spans="1:12" s="25" customFormat="1" ht="8.65" customHeight="1">
      <c r="A138" s="308" t="s">
        <v>97</v>
      </c>
      <c r="B138" s="294"/>
      <c r="C138" s="294"/>
      <c r="D138" s="309"/>
      <c r="E138" s="298">
        <v>168256</v>
      </c>
      <c r="F138" s="298">
        <v>162160</v>
      </c>
      <c r="G138" s="298">
        <v>157100</v>
      </c>
      <c r="H138" s="298">
        <v>151488</v>
      </c>
      <c r="I138" s="332">
        <v>179841</v>
      </c>
      <c r="J138" s="108" t="str">
        <f>IF(J124=J137,"OK",FALSE)</f>
        <v>OK</v>
      </c>
      <c r="K138" s="400"/>
      <c r="L138" s="143"/>
    </row>
    <row r="139" spans="1:12" s="25" customFormat="1" ht="8.65" customHeight="1">
      <c r="A139" s="308"/>
      <c r="B139" s="294"/>
      <c r="C139" s="294"/>
      <c r="D139" s="309"/>
      <c r="E139" s="298"/>
      <c r="F139" s="298"/>
      <c r="G139" s="298"/>
      <c r="H139" s="298"/>
      <c r="I139" s="298"/>
      <c r="J139" s="111">
        <f>SUM(E140:I140)</f>
        <v>42107064</v>
      </c>
      <c r="K139" s="400"/>
    </row>
    <row r="140" spans="1:12" s="25" customFormat="1" ht="9.9499999999999993" customHeight="1">
      <c r="A140" s="292" t="s">
        <v>76</v>
      </c>
      <c r="B140" s="294"/>
      <c r="C140" s="294"/>
      <c r="D140" s="301"/>
      <c r="E140" s="296">
        <v>7681324</v>
      </c>
      <c r="F140" s="296">
        <v>8059784</v>
      </c>
      <c r="G140" s="296">
        <v>8519267</v>
      </c>
      <c r="H140" s="296">
        <v>8706564</v>
      </c>
      <c r="I140" s="296">
        <v>9140125</v>
      </c>
      <c r="J140" s="108" t="str">
        <f>IF(J139=J92,"OK",FALSE)</f>
        <v>OK</v>
      </c>
      <c r="K140" s="400"/>
      <c r="L140" s="143"/>
    </row>
    <row r="141" spans="1:12" s="422" customFormat="1" ht="9.9499999999999993" customHeight="1">
      <c r="A141" s="403" t="s">
        <v>458</v>
      </c>
      <c r="B141" s="399"/>
      <c r="C141" s="399"/>
      <c r="D141" s="398"/>
      <c r="E141" s="419">
        <f>E140-E136-E137-E138</f>
        <v>7513068</v>
      </c>
      <c r="F141" s="419">
        <f>F140-F136-F137-F138</f>
        <v>7754199</v>
      </c>
      <c r="G141" s="427">
        <f>G140-G136-G137-G138</f>
        <v>8325219</v>
      </c>
      <c r="H141" s="427">
        <f>H140-H136-H137-H138</f>
        <v>8539693</v>
      </c>
      <c r="I141" s="419">
        <f>I140-I136-I137-I138</f>
        <v>8917688</v>
      </c>
      <c r="J141" s="421">
        <f>SUM(E144:I144)</f>
        <v>1830866</v>
      </c>
      <c r="K141" s="400"/>
    </row>
    <row r="142" spans="1:12" s="422" customFormat="1" ht="9.9499999999999993" customHeight="1">
      <c r="A142" s="403" t="s">
        <v>460</v>
      </c>
      <c r="B142" s="399"/>
      <c r="C142" s="399"/>
      <c r="D142" s="398"/>
      <c r="E142" s="419">
        <f>E141-E11+E12+E13</f>
        <v>3603895</v>
      </c>
      <c r="F142" s="419">
        <f>F141-F11+F12+F13</f>
        <v>3765691</v>
      </c>
      <c r="G142" s="419">
        <f>G141-G11+G12+G13</f>
        <v>4097089</v>
      </c>
      <c r="H142" s="419">
        <f>H141-H11+H12+H13</f>
        <v>4179624</v>
      </c>
      <c r="I142" s="419">
        <f>I141-I11+I12+I13</f>
        <v>4725348</v>
      </c>
      <c r="J142" s="421"/>
      <c r="K142" s="414">
        <f>SUM(E142:I142)</f>
        <v>20371647</v>
      </c>
    </row>
    <row r="143" spans="1:12" s="422" customFormat="1" ht="9.9499999999999993" customHeight="1">
      <c r="A143" s="403" t="s">
        <v>372</v>
      </c>
      <c r="B143" s="399"/>
      <c r="C143" s="399"/>
      <c r="D143" s="398"/>
      <c r="E143" s="419">
        <f>E141-E14</f>
        <v>3603895</v>
      </c>
      <c r="F143" s="419">
        <f>F141-F14</f>
        <v>3765691</v>
      </c>
      <c r="G143" s="419">
        <f>G141-G14</f>
        <v>4097089</v>
      </c>
      <c r="H143" s="419">
        <f>H141-H14</f>
        <v>4179624</v>
      </c>
      <c r="I143" s="419">
        <f>I141-I14</f>
        <v>4725348</v>
      </c>
      <c r="J143" s="421"/>
      <c r="K143" s="400"/>
    </row>
    <row r="144" spans="1:12" s="63" customFormat="1" ht="9.9499999999999993" customHeight="1">
      <c r="A144" s="305" t="s">
        <v>437</v>
      </c>
      <c r="B144" s="304"/>
      <c r="C144" s="304"/>
      <c r="D144" s="306"/>
      <c r="E144" s="307">
        <v>-104715</v>
      </c>
      <c r="F144" s="307">
        <v>524475</v>
      </c>
      <c r="G144" s="307">
        <v>590551</v>
      </c>
      <c r="H144" s="307">
        <v>502979</v>
      </c>
      <c r="I144" s="307">
        <v>317576</v>
      </c>
      <c r="J144" s="108" t="str">
        <f>IF(J110=J141,"OK",FALSE)</f>
        <v>OK</v>
      </c>
      <c r="K144" s="414">
        <f>K127-K142</f>
        <v>18406886</v>
      </c>
      <c r="L144" s="143"/>
    </row>
    <row r="145" spans="1:11" s="25" customFormat="1" ht="9.9499999999999993" customHeight="1" thickBot="1">
      <c r="A145" s="231"/>
      <c r="B145" s="319"/>
      <c r="C145" s="319"/>
      <c r="D145" s="231"/>
      <c r="E145" s="230"/>
      <c r="F145" s="230"/>
      <c r="G145" s="230"/>
      <c r="H145" s="230"/>
      <c r="I145" s="230"/>
      <c r="J145" s="7" t="s">
        <v>242</v>
      </c>
      <c r="K145" s="400"/>
    </row>
    <row r="146" spans="1:11" s="23" customFormat="1" ht="11.1" customHeight="1" thickBot="1">
      <c r="A146" s="1162" t="s">
        <v>98</v>
      </c>
      <c r="B146" s="1163"/>
      <c r="C146" s="1164"/>
      <c r="D146" s="342"/>
      <c r="E146" s="230"/>
      <c r="F146" s="230"/>
      <c r="G146" s="230"/>
      <c r="H146" s="230"/>
      <c r="I146" s="230"/>
      <c r="J146" s="7"/>
      <c r="K146" s="400"/>
    </row>
    <row r="147" spans="1:11" s="23" customFormat="1" ht="9.9499999999999993" customHeight="1">
      <c r="A147" s="231" t="s">
        <v>99</v>
      </c>
      <c r="B147" s="230"/>
      <c r="C147" s="230"/>
      <c r="D147" s="231"/>
      <c r="E147" s="230"/>
      <c r="F147" s="230"/>
      <c r="G147" s="230"/>
      <c r="H147" s="230"/>
      <c r="I147" s="230"/>
      <c r="J147" s="7"/>
      <c r="K147" s="400"/>
    </row>
    <row r="148" spans="1:11" s="23" customFormat="1" ht="8.65" customHeight="1">
      <c r="A148" s="308" t="s">
        <v>100</v>
      </c>
      <c r="B148" s="343"/>
      <c r="C148" s="308" t="s">
        <v>101</v>
      </c>
      <c r="D148" s="309"/>
      <c r="E148" s="298">
        <v>0</v>
      </c>
      <c r="F148" s="298">
        <v>0</v>
      </c>
      <c r="G148" s="298">
        <v>0</v>
      </c>
      <c r="H148" s="298">
        <v>0</v>
      </c>
      <c r="I148" s="332">
        <v>0</v>
      </c>
      <c r="J148" s="7"/>
      <c r="K148" s="400"/>
    </row>
    <row r="149" spans="1:11" s="23" customFormat="1" ht="8.65" customHeight="1">
      <c r="A149" s="344"/>
      <c r="B149" s="343"/>
      <c r="C149" s="345" t="s">
        <v>102</v>
      </c>
      <c r="D149" s="333"/>
      <c r="E149" s="298">
        <v>0</v>
      </c>
      <c r="F149" s="298">
        <v>0</v>
      </c>
      <c r="G149" s="298">
        <v>0</v>
      </c>
      <c r="H149" s="298">
        <v>0</v>
      </c>
      <c r="I149" s="332">
        <v>0</v>
      </c>
      <c r="J149" s="7"/>
      <c r="K149" s="400"/>
    </row>
    <row r="150" spans="1:11" s="23" customFormat="1" ht="8.65" customHeight="1">
      <c r="A150" s="308" t="s">
        <v>103</v>
      </c>
      <c r="B150" s="343"/>
      <c r="C150" s="308" t="s">
        <v>101</v>
      </c>
      <c r="D150" s="309"/>
      <c r="E150" s="298">
        <v>22900</v>
      </c>
      <c r="F150" s="298">
        <v>22900</v>
      </c>
      <c r="G150" s="298">
        <v>22900</v>
      </c>
      <c r="H150" s="298">
        <v>22900</v>
      </c>
      <c r="I150" s="332">
        <v>22900</v>
      </c>
      <c r="J150" s="7"/>
      <c r="K150" s="400"/>
    </row>
    <row r="151" spans="1:11" s="23" customFormat="1" ht="8.65" customHeight="1">
      <c r="A151" s="344"/>
      <c r="B151" s="343"/>
      <c r="C151" s="308" t="s">
        <v>102</v>
      </c>
      <c r="D151" s="309"/>
      <c r="E151" s="298">
        <v>0</v>
      </c>
      <c r="F151" s="298">
        <v>0</v>
      </c>
      <c r="G151" s="298">
        <v>0</v>
      </c>
      <c r="H151" s="298">
        <v>0</v>
      </c>
      <c r="I151" s="332">
        <v>0</v>
      </c>
      <c r="J151" s="7"/>
      <c r="K151" s="400"/>
    </row>
    <row r="152" spans="1:11" s="23" customFormat="1" ht="8.65" customHeight="1">
      <c r="A152" s="308" t="s">
        <v>104</v>
      </c>
      <c r="B152" s="343"/>
      <c r="C152" s="308" t="s">
        <v>101</v>
      </c>
      <c r="D152" s="309"/>
      <c r="E152" s="298">
        <v>69017</v>
      </c>
      <c r="F152" s="298">
        <v>69013</v>
      </c>
      <c r="G152" s="298">
        <v>69000</v>
      </c>
      <c r="H152" s="298">
        <v>69000</v>
      </c>
      <c r="I152" s="332">
        <v>69000</v>
      </c>
      <c r="J152" s="7"/>
      <c r="K152" s="400"/>
    </row>
    <row r="153" spans="1:11" s="23" customFormat="1" ht="8.65" customHeight="1">
      <c r="A153" s="344"/>
      <c r="B153" s="343"/>
      <c r="C153" s="308" t="s">
        <v>102</v>
      </c>
      <c r="D153" s="309"/>
      <c r="E153" s="298">
        <v>0</v>
      </c>
      <c r="F153" s="298">
        <v>0</v>
      </c>
      <c r="G153" s="298">
        <v>0</v>
      </c>
      <c r="H153" s="298">
        <v>0</v>
      </c>
      <c r="I153" s="332">
        <v>0</v>
      </c>
      <c r="J153" s="7"/>
      <c r="K153" s="400"/>
    </row>
    <row r="154" spans="1:11" s="23" customFormat="1" ht="8.65" customHeight="1">
      <c r="A154" s="308" t="s">
        <v>105</v>
      </c>
      <c r="B154" s="343"/>
      <c r="C154" s="308" t="s">
        <v>101</v>
      </c>
      <c r="D154" s="309"/>
      <c r="E154" s="298">
        <v>12300</v>
      </c>
      <c r="F154" s="298">
        <v>12351</v>
      </c>
      <c r="G154" s="298">
        <v>12833</v>
      </c>
      <c r="H154" s="298">
        <v>13000</v>
      </c>
      <c r="I154" s="332">
        <v>13215</v>
      </c>
      <c r="J154" s="7"/>
      <c r="K154" s="400"/>
    </row>
    <row r="155" spans="1:11" s="23" customFormat="1" ht="8.65" customHeight="1">
      <c r="A155" s="344"/>
      <c r="B155" s="343"/>
      <c r="C155" s="308" t="s">
        <v>102</v>
      </c>
      <c r="D155" s="309"/>
      <c r="E155" s="298">
        <v>0</v>
      </c>
      <c r="F155" s="298">
        <v>0</v>
      </c>
      <c r="G155" s="298">
        <v>0</v>
      </c>
      <c r="H155" s="298">
        <v>0</v>
      </c>
      <c r="I155" s="332">
        <v>0</v>
      </c>
      <c r="J155" s="7"/>
      <c r="K155" s="400"/>
    </row>
    <row r="156" spans="1:11" s="23" customFormat="1" ht="8.65" customHeight="1">
      <c r="A156" s="308" t="s">
        <v>106</v>
      </c>
      <c r="B156" s="343"/>
      <c r="C156" s="308" t="s">
        <v>101</v>
      </c>
      <c r="D156" s="309"/>
      <c r="E156" s="298">
        <v>0</v>
      </c>
      <c r="F156" s="298">
        <v>0</v>
      </c>
      <c r="G156" s="298">
        <v>0</v>
      </c>
      <c r="H156" s="298">
        <v>0</v>
      </c>
      <c r="I156" s="332">
        <v>0</v>
      </c>
      <c r="J156" s="7"/>
      <c r="K156" s="400"/>
    </row>
    <row r="157" spans="1:11" s="23" customFormat="1" ht="8.65" customHeight="1">
      <c r="A157" s="344"/>
      <c r="B157" s="343"/>
      <c r="C157" s="308" t="s">
        <v>102</v>
      </c>
      <c r="D157" s="309"/>
      <c r="E157" s="298">
        <v>0</v>
      </c>
      <c r="F157" s="298">
        <v>0</v>
      </c>
      <c r="G157" s="298">
        <v>0</v>
      </c>
      <c r="H157" s="298">
        <v>0</v>
      </c>
      <c r="I157" s="332">
        <v>0</v>
      </c>
      <c r="J157" s="7"/>
      <c r="K157" s="400"/>
    </row>
    <row r="158" spans="1:11" s="23" customFormat="1" ht="8.65" customHeight="1">
      <c r="A158" s="308" t="s">
        <v>107</v>
      </c>
      <c r="B158" s="343"/>
      <c r="C158" s="308" t="s">
        <v>101</v>
      </c>
      <c r="D158" s="309"/>
      <c r="E158" s="298">
        <v>0</v>
      </c>
      <c r="F158" s="298">
        <v>0</v>
      </c>
      <c r="G158" s="298">
        <v>0</v>
      </c>
      <c r="H158" s="298">
        <v>0</v>
      </c>
      <c r="I158" s="332">
        <v>0</v>
      </c>
      <c r="J158" s="7"/>
      <c r="K158" s="400"/>
    </row>
    <row r="159" spans="1:11" s="23" customFormat="1" ht="8.65" customHeight="1">
      <c r="A159" s="344"/>
      <c r="B159" s="343"/>
      <c r="C159" s="308" t="s">
        <v>102</v>
      </c>
      <c r="D159" s="309"/>
      <c r="E159" s="298">
        <v>0</v>
      </c>
      <c r="F159" s="298">
        <v>0</v>
      </c>
      <c r="G159" s="298">
        <v>0</v>
      </c>
      <c r="H159" s="298">
        <v>0</v>
      </c>
      <c r="I159" s="332">
        <v>0</v>
      </c>
      <c r="J159" s="7"/>
      <c r="K159" s="400"/>
    </row>
    <row r="160" spans="1:11" s="23" customFormat="1" ht="8.65" customHeight="1">
      <c r="A160" s="308" t="s">
        <v>108</v>
      </c>
      <c r="B160" s="343"/>
      <c r="C160" s="308" t="s">
        <v>101</v>
      </c>
      <c r="D160" s="309"/>
      <c r="E160" s="298">
        <v>48925</v>
      </c>
      <c r="F160" s="298">
        <v>49070</v>
      </c>
      <c r="G160" s="298">
        <v>49983</v>
      </c>
      <c r="H160" s="298">
        <v>54183</v>
      </c>
      <c r="I160" s="332">
        <v>52872</v>
      </c>
      <c r="J160" s="7"/>
      <c r="K160" s="400"/>
    </row>
    <row r="161" spans="1:11" s="23" customFormat="1" ht="8.65" customHeight="1">
      <c r="A161" s="344"/>
      <c r="B161" s="343"/>
      <c r="C161" s="308" t="s">
        <v>102</v>
      </c>
      <c r="D161" s="309"/>
      <c r="E161" s="298">
        <v>0</v>
      </c>
      <c r="F161" s="298">
        <v>0</v>
      </c>
      <c r="G161" s="298">
        <v>80900</v>
      </c>
      <c r="H161" s="298">
        <v>0</v>
      </c>
      <c r="I161" s="332">
        <v>295000</v>
      </c>
      <c r="J161" s="7"/>
      <c r="K161" s="400"/>
    </row>
    <row r="162" spans="1:11" s="23" customFormat="1" ht="8.65" customHeight="1">
      <c r="A162" s="308" t="s">
        <v>109</v>
      </c>
      <c r="B162" s="343"/>
      <c r="C162" s="308" t="s">
        <v>101</v>
      </c>
      <c r="D162" s="309"/>
      <c r="E162" s="298">
        <v>91900</v>
      </c>
      <c r="F162" s="298">
        <v>100196</v>
      </c>
      <c r="G162" s="298">
        <v>98166</v>
      </c>
      <c r="H162" s="298">
        <v>93720</v>
      </c>
      <c r="I162" s="332">
        <v>98437</v>
      </c>
      <c r="J162" s="7"/>
      <c r="K162" s="400"/>
    </row>
    <row r="163" spans="1:11" s="23" customFormat="1" ht="8.65" customHeight="1">
      <c r="A163" s="344"/>
      <c r="B163" s="343"/>
      <c r="C163" s="308" t="s">
        <v>102</v>
      </c>
      <c r="D163" s="309"/>
      <c r="E163" s="298">
        <v>0</v>
      </c>
      <c r="F163" s="298">
        <v>0</v>
      </c>
      <c r="G163" s="298">
        <v>11100</v>
      </c>
      <c r="H163" s="298">
        <v>0</v>
      </c>
      <c r="I163" s="332">
        <v>0</v>
      </c>
      <c r="J163" s="7"/>
      <c r="K163" s="400"/>
    </row>
    <row r="164" spans="1:11" s="23" customFormat="1" ht="8.65" customHeight="1">
      <c r="A164" s="308" t="s">
        <v>219</v>
      </c>
      <c r="B164" s="343"/>
      <c r="C164" s="308" t="s">
        <v>101</v>
      </c>
      <c r="D164" s="309"/>
      <c r="E164" s="298">
        <v>0</v>
      </c>
      <c r="F164" s="298">
        <v>0</v>
      </c>
      <c r="G164" s="298">
        <v>0</v>
      </c>
      <c r="H164" s="298">
        <v>0</v>
      </c>
      <c r="I164" s="332">
        <v>0</v>
      </c>
      <c r="J164" s="7"/>
      <c r="K164" s="400"/>
    </row>
    <row r="165" spans="1:11" s="23" customFormat="1" ht="8.65" customHeight="1">
      <c r="A165" s="344"/>
      <c r="B165" s="343"/>
      <c r="C165" s="308" t="s">
        <v>102</v>
      </c>
      <c r="D165" s="309"/>
      <c r="E165" s="298">
        <v>0</v>
      </c>
      <c r="F165" s="298">
        <v>0</v>
      </c>
      <c r="G165" s="298">
        <v>0</v>
      </c>
      <c r="H165" s="298">
        <v>0</v>
      </c>
      <c r="I165" s="332">
        <v>0</v>
      </c>
      <c r="J165" s="7"/>
      <c r="K165" s="400"/>
    </row>
    <row r="166" spans="1:11" s="23" customFormat="1" ht="8.65" customHeight="1">
      <c r="A166" s="308" t="s">
        <v>110</v>
      </c>
      <c r="B166" s="343"/>
      <c r="C166" s="308" t="s">
        <v>101</v>
      </c>
      <c r="D166" s="309"/>
      <c r="E166" s="298">
        <v>0</v>
      </c>
      <c r="F166" s="298">
        <v>1279</v>
      </c>
      <c r="G166" s="298">
        <v>48550</v>
      </c>
      <c r="H166" s="298">
        <v>101709</v>
      </c>
      <c r="I166" s="332">
        <v>116958</v>
      </c>
      <c r="J166" s="7"/>
      <c r="K166" s="400"/>
    </row>
    <row r="167" spans="1:11" s="23" customFormat="1" ht="8.65" customHeight="1">
      <c r="A167" s="344"/>
      <c r="B167" s="343"/>
      <c r="C167" s="308" t="s">
        <v>102</v>
      </c>
      <c r="D167" s="309"/>
      <c r="E167" s="298">
        <v>0</v>
      </c>
      <c r="F167" s="298">
        <v>0</v>
      </c>
      <c r="G167" s="298">
        <v>894</v>
      </c>
      <c r="H167" s="298">
        <v>0</v>
      </c>
      <c r="I167" s="332">
        <v>0</v>
      </c>
      <c r="J167" s="7"/>
      <c r="K167" s="400"/>
    </row>
    <row r="168" spans="1:11" s="25" customFormat="1" ht="8.65" customHeight="1">
      <c r="A168" s="308" t="s">
        <v>111</v>
      </c>
      <c r="B168" s="346"/>
      <c r="C168" s="308" t="s">
        <v>112</v>
      </c>
      <c r="D168" s="309"/>
      <c r="E168" s="298">
        <v>0</v>
      </c>
      <c r="F168" s="298">
        <v>0</v>
      </c>
      <c r="G168" s="298">
        <v>0</v>
      </c>
      <c r="H168" s="298">
        <v>0</v>
      </c>
      <c r="I168" s="332">
        <v>0</v>
      </c>
      <c r="J168" s="7"/>
      <c r="K168" s="400"/>
    </row>
    <row r="169" spans="1:11" s="23" customFormat="1" ht="9.9499999999999993" customHeight="1">
      <c r="A169" s="308"/>
      <c r="B169" s="343"/>
      <c r="C169" s="347"/>
      <c r="D169" s="309"/>
      <c r="E169" s="298"/>
      <c r="F169" s="298"/>
      <c r="G169" s="298"/>
      <c r="H169" s="298"/>
      <c r="I169" s="298"/>
      <c r="J169" s="7"/>
      <c r="K169" s="400"/>
    </row>
    <row r="170" spans="1:11" s="25" customFormat="1" ht="9.9499999999999993" customHeight="1">
      <c r="A170" s="292" t="s">
        <v>220</v>
      </c>
      <c r="B170" s="304"/>
      <c r="C170" s="304"/>
      <c r="D170" s="301"/>
      <c r="E170" s="296">
        <v>245042</v>
      </c>
      <c r="F170" s="296">
        <v>254809</v>
      </c>
      <c r="G170" s="296">
        <v>301432</v>
      </c>
      <c r="H170" s="296">
        <v>354512</v>
      </c>
      <c r="I170" s="296">
        <v>373382</v>
      </c>
      <c r="J170" s="7"/>
      <c r="K170" s="400"/>
    </row>
    <row r="171" spans="1:11" s="25" customFormat="1" ht="9.9499999999999993" customHeight="1">
      <c r="A171" s="292" t="s">
        <v>113</v>
      </c>
      <c r="B171" s="304"/>
      <c r="C171" s="304"/>
      <c r="D171" s="301"/>
      <c r="E171" s="296">
        <v>0</v>
      </c>
      <c r="F171" s="296">
        <v>0</v>
      </c>
      <c r="G171" s="296">
        <v>92894</v>
      </c>
      <c r="H171" s="296">
        <v>0</v>
      </c>
      <c r="I171" s="296">
        <v>295000</v>
      </c>
      <c r="J171" s="7"/>
      <c r="K171" s="400"/>
    </row>
    <row r="172" spans="1:11" s="25" customFormat="1" ht="9.9499999999999993" customHeight="1">
      <c r="A172" s="231"/>
      <c r="B172" s="319"/>
      <c r="C172" s="319"/>
      <c r="D172" s="231"/>
      <c r="E172" s="230"/>
      <c r="F172" s="230"/>
      <c r="G172" s="230"/>
      <c r="H172" s="230"/>
      <c r="I172" s="230"/>
      <c r="J172" s="7"/>
      <c r="K172" s="400"/>
    </row>
    <row r="173" spans="1:11" s="25" customFormat="1" ht="9.9499999999999993" customHeight="1">
      <c r="A173" s="292" t="s">
        <v>114</v>
      </c>
      <c r="B173" s="294"/>
      <c r="C173" s="294"/>
      <c r="D173" s="301"/>
      <c r="E173" s="296">
        <v>245042</v>
      </c>
      <c r="F173" s="296">
        <v>254809</v>
      </c>
      <c r="G173" s="296">
        <v>394326</v>
      </c>
      <c r="H173" s="296">
        <v>354512</v>
      </c>
      <c r="I173" s="296">
        <v>668382</v>
      </c>
      <c r="J173" s="7"/>
      <c r="K173" s="400"/>
    </row>
    <row r="174" spans="1:11" s="25" customFormat="1" ht="8.65" customHeight="1">
      <c r="A174" s="348" t="s">
        <v>115</v>
      </c>
      <c r="B174" s="349"/>
      <c r="C174" s="349"/>
      <c r="D174" s="350"/>
      <c r="E174" s="1181">
        <v>0</v>
      </c>
      <c r="F174" s="1181">
        <v>-1279</v>
      </c>
      <c r="G174" s="1181">
        <v>-48550</v>
      </c>
      <c r="H174" s="1181">
        <v>-65420</v>
      </c>
      <c r="I174" s="1179">
        <v>-80683.55</v>
      </c>
      <c r="J174" s="7"/>
      <c r="K174" s="400"/>
    </row>
    <row r="175" spans="1:11" s="25" customFormat="1" ht="8.65" customHeight="1">
      <c r="A175" s="351" t="s">
        <v>116</v>
      </c>
      <c r="B175" s="352"/>
      <c r="C175" s="352"/>
      <c r="D175" s="353"/>
      <c r="E175" s="1182"/>
      <c r="F175" s="1182"/>
      <c r="G175" s="1182"/>
      <c r="H175" s="1182"/>
      <c r="I175" s="1180"/>
      <c r="J175" s="7"/>
      <c r="K175" s="400"/>
    </row>
    <row r="176" spans="1:11" s="25" customFormat="1" ht="9.9499999999999993" customHeight="1">
      <c r="A176" s="292" t="s">
        <v>117</v>
      </c>
      <c r="B176" s="294"/>
      <c r="C176" s="294"/>
      <c r="D176" s="301"/>
      <c r="E176" s="296">
        <v>245042</v>
      </c>
      <c r="F176" s="296">
        <v>253530</v>
      </c>
      <c r="G176" s="296">
        <v>345776</v>
      </c>
      <c r="H176" s="296">
        <v>289092</v>
      </c>
      <c r="I176" s="296">
        <v>587698.44999999995</v>
      </c>
      <c r="J176" s="7"/>
      <c r="K176" s="400"/>
    </row>
    <row r="177" spans="1:11" s="23" customFormat="1" ht="9.9499999999999993" customHeight="1" thickBot="1">
      <c r="A177" s="231"/>
      <c r="B177" s="230"/>
      <c r="C177" s="230"/>
      <c r="D177" s="231"/>
      <c r="E177" s="230"/>
      <c r="F177" s="230"/>
      <c r="G177" s="230"/>
      <c r="H177" s="230"/>
      <c r="I177" s="230"/>
      <c r="J177" s="7"/>
      <c r="K177" s="400"/>
    </row>
    <row r="178" spans="1:11" s="25" customFormat="1" ht="9.9499999999999993" customHeight="1" thickBot="1">
      <c r="A178" s="336" t="s">
        <v>118</v>
      </c>
      <c r="B178" s="337"/>
      <c r="C178" s="319"/>
      <c r="D178" s="233"/>
      <c r="E178" s="230"/>
      <c r="F178" s="230"/>
      <c r="G178" s="230"/>
      <c r="H178" s="230"/>
      <c r="I178" s="230"/>
      <c r="J178" s="7"/>
      <c r="K178" s="400"/>
    </row>
    <row r="179" spans="1:11" s="23" customFormat="1" ht="9.9499999999999993" customHeight="1">
      <c r="A179" s="231"/>
      <c r="B179" s="230"/>
      <c r="C179" s="230"/>
      <c r="D179" s="231"/>
      <c r="E179" s="230"/>
      <c r="F179" s="230"/>
      <c r="G179" s="230"/>
      <c r="H179" s="230"/>
      <c r="I179" s="230"/>
      <c r="J179" s="7"/>
      <c r="K179" s="400"/>
    </row>
    <row r="180" spans="1:11" s="43" customFormat="1" ht="9.9499999999999993" customHeight="1">
      <c r="A180" s="308" t="s">
        <v>119</v>
      </c>
      <c r="B180" s="294"/>
      <c r="C180" s="294"/>
      <c r="D180" s="309"/>
      <c r="E180" s="298">
        <v>-104715</v>
      </c>
      <c r="F180" s="298">
        <v>524475</v>
      </c>
      <c r="G180" s="298">
        <v>590551</v>
      </c>
      <c r="H180" s="298">
        <v>502979</v>
      </c>
      <c r="I180" s="298">
        <v>317576</v>
      </c>
      <c r="J180" s="56"/>
      <c r="K180" s="400"/>
    </row>
    <row r="181" spans="1:11" s="43" customFormat="1" ht="9.9499999999999993" customHeight="1">
      <c r="A181" s="308" t="s">
        <v>120</v>
      </c>
      <c r="B181" s="294"/>
      <c r="C181" s="294"/>
      <c r="D181" s="309"/>
      <c r="E181" s="298">
        <v>0</v>
      </c>
      <c r="F181" s="298">
        <v>0</v>
      </c>
      <c r="G181" s="298">
        <v>92894</v>
      </c>
      <c r="H181" s="298">
        <v>0</v>
      </c>
      <c r="I181" s="298">
        <v>295000</v>
      </c>
      <c r="J181" s="56"/>
      <c r="K181" s="400"/>
    </row>
    <row r="182" spans="1:11" s="23" customFormat="1" ht="9.9499999999999993" customHeight="1" thickBot="1">
      <c r="A182" s="354"/>
      <c r="B182" s="335"/>
      <c r="C182" s="335"/>
      <c r="D182" s="309"/>
      <c r="E182" s="298"/>
      <c r="F182" s="298"/>
      <c r="G182" s="298"/>
      <c r="H182" s="298"/>
      <c r="I182" s="298"/>
      <c r="J182" s="7"/>
      <c r="K182" s="400"/>
    </row>
    <row r="183" spans="1:11" s="23" customFormat="1" ht="11.1" customHeight="1" thickTop="1" thickBot="1">
      <c r="A183" s="310" t="s">
        <v>438</v>
      </c>
      <c r="B183" s="311"/>
      <c r="C183" s="312"/>
      <c r="D183" s="313"/>
      <c r="E183" s="307">
        <v>-104715</v>
      </c>
      <c r="F183" s="307">
        <v>524475</v>
      </c>
      <c r="G183" s="307">
        <v>683445</v>
      </c>
      <c r="H183" s="307">
        <v>502979</v>
      </c>
      <c r="I183" s="307">
        <v>612576</v>
      </c>
      <c r="J183" s="78"/>
      <c r="K183" s="400"/>
    </row>
    <row r="184" spans="1:11" s="40" customFormat="1" ht="12" customHeight="1" thickTop="1">
      <c r="A184" s="325">
        <v>37</v>
      </c>
      <c r="B184" s="233" t="s">
        <v>284</v>
      </c>
      <c r="C184" s="316"/>
      <c r="D184" s="1165" t="s">
        <v>29</v>
      </c>
      <c r="E184" s="1165"/>
      <c r="F184" s="1165"/>
      <c r="G184" s="1165"/>
      <c r="H184" s="1165"/>
      <c r="I184" s="327" t="s">
        <v>244</v>
      </c>
      <c r="J184" s="39"/>
      <c r="K184" s="400"/>
    </row>
    <row r="185" spans="1:11" s="41" customFormat="1" ht="9.9499999999999993" customHeight="1">
      <c r="A185" s="233"/>
      <c r="B185" s="316"/>
      <c r="C185" s="316"/>
      <c r="D185" s="288"/>
      <c r="E185" s="288"/>
      <c r="F185" s="288"/>
      <c r="G185" s="288"/>
      <c r="H185" s="288"/>
      <c r="I185" s="327"/>
      <c r="J185" s="29"/>
      <c r="K185" s="400"/>
    </row>
    <row r="186" spans="1:11" s="25" customFormat="1" ht="9.9499999999999993" customHeight="1" thickBot="1">
      <c r="A186" s="232"/>
      <c r="B186" s="319"/>
      <c r="C186" s="319"/>
      <c r="D186" s="289" t="s">
        <v>31</v>
      </c>
      <c r="E186" s="290">
        <v>2005</v>
      </c>
      <c r="F186" s="290">
        <v>2006</v>
      </c>
      <c r="G186" s="290">
        <v>2007</v>
      </c>
      <c r="H186" s="290">
        <v>2008</v>
      </c>
      <c r="I186" s="290">
        <v>2009</v>
      </c>
      <c r="J186" s="3"/>
      <c r="K186" s="400"/>
    </row>
    <row r="187" spans="1:11" s="23" customFormat="1" ht="9.9499999999999993" customHeight="1" thickBot="1">
      <c r="A187" s="1162" t="s">
        <v>121</v>
      </c>
      <c r="B187" s="1163"/>
      <c r="C187" s="1164"/>
      <c r="D187" s="342"/>
      <c r="E187" s="230"/>
      <c r="F187" s="230"/>
      <c r="G187" s="230"/>
      <c r="H187" s="230"/>
      <c r="I187" s="230"/>
      <c r="J187" s="7"/>
      <c r="K187" s="400"/>
    </row>
    <row r="188" spans="1:11" s="23" customFormat="1" ht="9.9499999999999993" customHeight="1">
      <c r="A188" s="231"/>
      <c r="B188" s="230"/>
      <c r="C188" s="230"/>
      <c r="D188" s="231"/>
      <c r="E188" s="230"/>
      <c r="F188" s="230"/>
      <c r="G188" s="230"/>
      <c r="H188" s="230"/>
      <c r="I188" s="230"/>
      <c r="J188" s="7"/>
      <c r="K188" s="400"/>
    </row>
    <row r="189" spans="1:11" s="43" customFormat="1" ht="9.9499999999999993" customHeight="1">
      <c r="A189" s="232" t="s">
        <v>122</v>
      </c>
      <c r="B189" s="230"/>
      <c r="C189" s="230"/>
      <c r="D189" s="231"/>
      <c r="E189" s="230"/>
      <c r="F189" s="230"/>
      <c r="G189" s="230"/>
      <c r="H189" s="230"/>
      <c r="I189" s="230"/>
      <c r="J189" s="56"/>
      <c r="K189" s="400"/>
    </row>
    <row r="190" spans="1:11" s="23" customFormat="1" ht="8.65" customHeight="1">
      <c r="A190" s="231"/>
      <c r="B190" s="230"/>
      <c r="C190" s="230"/>
      <c r="D190" s="231"/>
      <c r="E190" s="230"/>
      <c r="F190" s="230"/>
      <c r="G190" s="230"/>
      <c r="H190" s="230"/>
      <c r="I190" s="230"/>
      <c r="J190" s="7"/>
      <c r="K190" s="400"/>
    </row>
    <row r="191" spans="1:11" s="23" customFormat="1" ht="8.65" customHeight="1">
      <c r="A191" s="308" t="s">
        <v>123</v>
      </c>
      <c r="B191" s="294"/>
      <c r="C191" s="294"/>
      <c r="D191" s="309"/>
      <c r="E191" s="298">
        <v>0</v>
      </c>
      <c r="F191" s="298">
        <v>0</v>
      </c>
      <c r="G191" s="298">
        <v>0</v>
      </c>
      <c r="H191" s="298">
        <v>0</v>
      </c>
      <c r="I191" s="332">
        <v>0</v>
      </c>
      <c r="J191" s="7"/>
      <c r="K191" s="400"/>
    </row>
    <row r="192" spans="1:11" s="23" customFormat="1" ht="8.65" customHeight="1">
      <c r="A192" s="308" t="s">
        <v>124</v>
      </c>
      <c r="B192" s="294"/>
      <c r="C192" s="294"/>
      <c r="D192" s="309"/>
      <c r="E192" s="298">
        <v>0</v>
      </c>
      <c r="F192" s="298">
        <v>0</v>
      </c>
      <c r="G192" s="298">
        <v>0</v>
      </c>
      <c r="H192" s="298">
        <v>0</v>
      </c>
      <c r="I192" s="332">
        <v>0</v>
      </c>
      <c r="J192" s="7"/>
      <c r="K192" s="400"/>
    </row>
    <row r="193" spans="1:11" s="23" customFormat="1" ht="8.65" customHeight="1">
      <c r="A193" s="308" t="s">
        <v>125</v>
      </c>
      <c r="B193" s="294"/>
      <c r="C193" s="294"/>
      <c r="D193" s="309"/>
      <c r="E193" s="298">
        <v>-36617</v>
      </c>
      <c r="F193" s="298">
        <v>-14413</v>
      </c>
      <c r="G193" s="298">
        <v>-33115</v>
      </c>
      <c r="H193" s="298">
        <v>-17130</v>
      </c>
      <c r="I193" s="332">
        <v>-484948</v>
      </c>
      <c r="J193" s="7"/>
      <c r="K193" s="400"/>
    </row>
    <row r="194" spans="1:11" s="23" customFormat="1" ht="8.65" customHeight="1">
      <c r="A194" s="308" t="s">
        <v>126</v>
      </c>
      <c r="B194" s="294"/>
      <c r="C194" s="294"/>
      <c r="D194" s="309"/>
      <c r="E194" s="298">
        <v>0</v>
      </c>
      <c r="F194" s="298">
        <v>0</v>
      </c>
      <c r="G194" s="298">
        <v>0</v>
      </c>
      <c r="H194" s="298">
        <v>0</v>
      </c>
      <c r="I194" s="332">
        <v>0</v>
      </c>
      <c r="J194" s="7"/>
      <c r="K194" s="400"/>
    </row>
    <row r="195" spans="1:11" s="23" customFormat="1" ht="8.65" customHeight="1">
      <c r="A195" s="308" t="s">
        <v>127</v>
      </c>
      <c r="B195" s="294"/>
      <c r="C195" s="294"/>
      <c r="D195" s="309"/>
      <c r="E195" s="298">
        <v>0</v>
      </c>
      <c r="F195" s="298">
        <v>0</v>
      </c>
      <c r="G195" s="298">
        <v>0</v>
      </c>
      <c r="H195" s="298">
        <v>0</v>
      </c>
      <c r="I195" s="332">
        <v>0</v>
      </c>
      <c r="J195" s="7"/>
      <c r="K195" s="400"/>
    </row>
    <row r="196" spans="1:11" s="23" customFormat="1" ht="8.65" customHeight="1">
      <c r="A196" s="308" t="s">
        <v>128</v>
      </c>
      <c r="B196" s="294"/>
      <c r="C196" s="294"/>
      <c r="D196" s="309"/>
      <c r="E196" s="298">
        <v>0</v>
      </c>
      <c r="F196" s="298">
        <v>0</v>
      </c>
      <c r="G196" s="298">
        <v>0</v>
      </c>
      <c r="H196" s="298">
        <v>0</v>
      </c>
      <c r="I196" s="332">
        <v>0</v>
      </c>
      <c r="J196" s="7"/>
      <c r="K196" s="400"/>
    </row>
    <row r="197" spans="1:11" s="23" customFormat="1" ht="8.65" customHeight="1">
      <c r="A197" s="308" t="s">
        <v>129</v>
      </c>
      <c r="B197" s="294"/>
      <c r="C197" s="294"/>
      <c r="D197" s="309"/>
      <c r="E197" s="298">
        <v>-10760</v>
      </c>
      <c r="F197" s="298">
        <v>-184747</v>
      </c>
      <c r="G197" s="298">
        <v>-89343</v>
      </c>
      <c r="H197" s="298">
        <v>-301764</v>
      </c>
      <c r="I197" s="332">
        <v>-17044</v>
      </c>
      <c r="J197" s="7"/>
      <c r="K197" s="400"/>
    </row>
    <row r="198" spans="1:11" s="23" customFormat="1" ht="8.65" customHeight="1">
      <c r="A198" s="308" t="s">
        <v>130</v>
      </c>
      <c r="B198" s="294"/>
      <c r="C198" s="294"/>
      <c r="D198" s="309"/>
      <c r="E198" s="298">
        <v>-176330</v>
      </c>
      <c r="F198" s="298">
        <v>-200611</v>
      </c>
      <c r="G198" s="298">
        <v>-101348</v>
      </c>
      <c r="H198" s="298">
        <v>-15401</v>
      </c>
      <c r="I198" s="332">
        <v>-18772</v>
      </c>
      <c r="J198" s="7"/>
      <c r="K198" s="400"/>
    </row>
    <row r="199" spans="1:11" s="23" customFormat="1" ht="8.65" customHeight="1">
      <c r="A199" s="308" t="s">
        <v>131</v>
      </c>
      <c r="B199" s="294"/>
      <c r="C199" s="294"/>
      <c r="D199" s="309"/>
      <c r="E199" s="298">
        <v>0</v>
      </c>
      <c r="F199" s="298">
        <v>0</v>
      </c>
      <c r="G199" s="298">
        <v>0</v>
      </c>
      <c r="H199" s="298">
        <v>0</v>
      </c>
      <c r="I199" s="332">
        <v>0</v>
      </c>
      <c r="J199" s="7"/>
      <c r="K199" s="400"/>
    </row>
    <row r="200" spans="1:11" s="25" customFormat="1" ht="8.65" customHeight="1">
      <c r="A200" s="308" t="s">
        <v>132</v>
      </c>
      <c r="B200" s="300"/>
      <c r="C200" s="300"/>
      <c r="D200" s="309"/>
      <c r="E200" s="298">
        <v>0</v>
      </c>
      <c r="F200" s="298">
        <v>0</v>
      </c>
      <c r="G200" s="298">
        <v>0</v>
      </c>
      <c r="H200" s="298">
        <v>0</v>
      </c>
      <c r="I200" s="332">
        <v>0</v>
      </c>
      <c r="J200" s="7"/>
      <c r="K200" s="400"/>
    </row>
    <row r="201" spans="1:11" s="23" customFormat="1" ht="8.65" customHeight="1">
      <c r="A201" s="292" t="s">
        <v>240</v>
      </c>
      <c r="B201" s="294"/>
      <c r="C201" s="294"/>
      <c r="D201" s="309"/>
      <c r="E201" s="230"/>
      <c r="F201" s="230"/>
      <c r="G201" s="230"/>
      <c r="H201" s="230"/>
      <c r="I201" s="230"/>
      <c r="J201" s="7"/>
      <c r="K201" s="400"/>
    </row>
    <row r="202" spans="1:11" s="23" customFormat="1" ht="9.9499999999999993" customHeight="1">
      <c r="A202" s="314" t="s">
        <v>439</v>
      </c>
      <c r="B202" s="315"/>
      <c r="C202" s="294"/>
      <c r="D202" s="313"/>
      <c r="E202" s="307">
        <v>-223707</v>
      </c>
      <c r="F202" s="307">
        <v>-399771</v>
      </c>
      <c r="G202" s="307">
        <v>-223806</v>
      </c>
      <c r="H202" s="307">
        <v>-334295</v>
      </c>
      <c r="I202" s="307">
        <v>-520764</v>
      </c>
      <c r="J202" s="79">
        <f>SUM(E202:I202)</f>
        <v>-1702343</v>
      </c>
      <c r="K202" s="400"/>
    </row>
    <row r="203" spans="1:11" s="23" customFormat="1" ht="9.9499999999999993" customHeight="1">
      <c r="A203" s="231"/>
      <c r="B203" s="230"/>
      <c r="C203" s="230"/>
      <c r="D203" s="231"/>
      <c r="E203" s="230"/>
      <c r="F203" s="230"/>
      <c r="G203" s="230"/>
      <c r="H203" s="230"/>
      <c r="I203" s="230"/>
      <c r="J203" s="7"/>
      <c r="K203" s="400"/>
    </row>
    <row r="204" spans="1:11" s="43" customFormat="1" ht="9.9499999999999993" customHeight="1">
      <c r="A204" s="232" t="s">
        <v>133</v>
      </c>
      <c r="B204" s="230"/>
      <c r="C204" s="230"/>
      <c r="D204" s="231"/>
      <c r="E204" s="230"/>
      <c r="F204" s="230"/>
      <c r="G204" s="230"/>
      <c r="H204" s="230"/>
      <c r="I204" s="230"/>
      <c r="J204" s="56"/>
      <c r="K204" s="400"/>
    </row>
    <row r="205" spans="1:11" s="23" customFormat="1" ht="8.65" customHeight="1">
      <c r="A205" s="232"/>
      <c r="B205" s="230"/>
      <c r="C205" s="230"/>
      <c r="D205" s="232"/>
      <c r="E205" s="230"/>
      <c r="F205" s="230"/>
      <c r="G205" s="230"/>
      <c r="H205" s="230"/>
      <c r="I205" s="230"/>
      <c r="J205" s="7"/>
      <c r="K205" s="400"/>
    </row>
    <row r="206" spans="1:11" s="23" customFormat="1" ht="9.9499999999999993" customHeight="1">
      <c r="A206" s="232" t="s">
        <v>134</v>
      </c>
      <c r="B206" s="230"/>
      <c r="C206" s="230"/>
      <c r="D206" s="232"/>
      <c r="E206" s="230"/>
      <c r="F206" s="230"/>
      <c r="G206" s="230"/>
      <c r="H206" s="230"/>
      <c r="I206" s="230"/>
      <c r="J206" s="7"/>
      <c r="K206" s="400"/>
    </row>
    <row r="207" spans="1:11" s="23" customFormat="1" ht="8.65" customHeight="1">
      <c r="A207" s="308" t="s">
        <v>135</v>
      </c>
      <c r="B207" s="294"/>
      <c r="C207" s="294"/>
      <c r="D207" s="309"/>
      <c r="E207" s="298">
        <v>233482</v>
      </c>
      <c r="F207" s="298">
        <v>414547</v>
      </c>
      <c r="G207" s="298">
        <v>248691</v>
      </c>
      <c r="H207" s="298">
        <v>334295</v>
      </c>
      <c r="I207" s="332">
        <v>535719</v>
      </c>
      <c r="J207" s="7"/>
      <c r="K207" s="400"/>
    </row>
    <row r="208" spans="1:11" s="23" customFormat="1" ht="8.65" customHeight="1">
      <c r="A208" s="308" t="s">
        <v>136</v>
      </c>
      <c r="B208" s="294"/>
      <c r="C208" s="294"/>
      <c r="D208" s="309"/>
      <c r="E208" s="298">
        <v>0</v>
      </c>
      <c r="F208" s="298">
        <v>0</v>
      </c>
      <c r="G208" s="298">
        <v>0</v>
      </c>
      <c r="H208" s="298">
        <v>0</v>
      </c>
      <c r="I208" s="332">
        <v>0</v>
      </c>
      <c r="J208" s="7"/>
      <c r="K208" s="400"/>
    </row>
    <row r="209" spans="1:11" s="23" customFormat="1" ht="8.65" customHeight="1">
      <c r="A209" s="308" t="s">
        <v>137</v>
      </c>
      <c r="B209" s="294"/>
      <c r="C209" s="294"/>
      <c r="D209" s="309"/>
      <c r="E209" s="298">
        <v>0</v>
      </c>
      <c r="F209" s="298">
        <v>0</v>
      </c>
      <c r="G209" s="298">
        <v>0</v>
      </c>
      <c r="H209" s="298">
        <v>0</v>
      </c>
      <c r="I209" s="332">
        <v>0</v>
      </c>
      <c r="J209" s="7"/>
      <c r="K209" s="400"/>
    </row>
    <row r="210" spans="1:11" s="25" customFormat="1" ht="8.65" customHeight="1">
      <c r="A210" s="308" t="s">
        <v>138</v>
      </c>
      <c r="B210" s="300"/>
      <c r="C210" s="300"/>
      <c r="D210" s="309"/>
      <c r="E210" s="298">
        <v>0</v>
      </c>
      <c r="F210" s="298">
        <v>0</v>
      </c>
      <c r="G210" s="298">
        <v>0</v>
      </c>
      <c r="H210" s="298">
        <v>0</v>
      </c>
      <c r="I210" s="332">
        <v>0</v>
      </c>
      <c r="J210" s="7"/>
      <c r="K210" s="400"/>
    </row>
    <row r="211" spans="1:11" s="25" customFormat="1" ht="8.65" customHeight="1">
      <c r="A211" s="308" t="s">
        <v>139</v>
      </c>
      <c r="B211" s="300"/>
      <c r="C211" s="300"/>
      <c r="D211" s="309"/>
      <c r="E211" s="298">
        <v>0</v>
      </c>
      <c r="F211" s="298">
        <v>0</v>
      </c>
      <c r="G211" s="298">
        <v>0</v>
      </c>
      <c r="H211" s="298">
        <v>0</v>
      </c>
      <c r="I211" s="332">
        <v>0</v>
      </c>
      <c r="J211" s="7"/>
      <c r="K211" s="400"/>
    </row>
    <row r="212" spans="1:11" s="25" customFormat="1" ht="8.65" customHeight="1">
      <c r="A212" s="308" t="s">
        <v>140</v>
      </c>
      <c r="B212" s="300"/>
      <c r="C212" s="300"/>
      <c r="D212" s="309"/>
      <c r="E212" s="298">
        <v>0</v>
      </c>
      <c r="F212" s="298">
        <v>0</v>
      </c>
      <c r="G212" s="298">
        <v>0</v>
      </c>
      <c r="H212" s="298">
        <v>0</v>
      </c>
      <c r="I212" s="332">
        <v>0</v>
      </c>
      <c r="J212" s="7"/>
      <c r="K212" s="400"/>
    </row>
    <row r="213" spans="1:11" s="25" customFormat="1" ht="8.65" customHeight="1">
      <c r="A213" s="308"/>
      <c r="B213" s="300"/>
      <c r="C213" s="300"/>
      <c r="D213" s="309"/>
      <c r="E213" s="298"/>
      <c r="F213" s="298"/>
      <c r="G213" s="298"/>
      <c r="H213" s="298"/>
      <c r="I213" s="298"/>
      <c r="J213" s="7"/>
      <c r="K213" s="400"/>
    </row>
    <row r="214" spans="1:11" s="25" customFormat="1" ht="9.9499999999999993" customHeight="1">
      <c r="A214" s="292" t="s">
        <v>141</v>
      </c>
      <c r="B214" s="300"/>
      <c r="C214" s="300"/>
      <c r="D214" s="301"/>
      <c r="E214" s="296">
        <v>233482</v>
      </c>
      <c r="F214" s="296">
        <v>414547</v>
      </c>
      <c r="G214" s="296">
        <v>248691</v>
      </c>
      <c r="H214" s="296">
        <v>334295</v>
      </c>
      <c r="I214" s="296">
        <v>535719</v>
      </c>
      <c r="J214" s="7"/>
      <c r="K214" s="400"/>
    </row>
    <row r="215" spans="1:11" s="25" customFormat="1" ht="8.65" customHeight="1">
      <c r="A215" s="231"/>
      <c r="B215" s="319"/>
      <c r="C215" s="319"/>
      <c r="D215" s="231"/>
      <c r="E215" s="230"/>
      <c r="F215" s="230"/>
      <c r="G215" s="230"/>
      <c r="H215" s="230"/>
      <c r="I215" s="230"/>
      <c r="J215" s="7"/>
      <c r="K215" s="400"/>
    </row>
    <row r="216" spans="1:11" s="23" customFormat="1" ht="9.9499999999999993" customHeight="1">
      <c r="A216" s="232" t="s">
        <v>142</v>
      </c>
      <c r="B216" s="230"/>
      <c r="C216" s="230"/>
      <c r="D216" s="232"/>
      <c r="E216" s="230"/>
      <c r="F216" s="230"/>
      <c r="G216" s="230"/>
      <c r="H216" s="230"/>
      <c r="I216" s="230"/>
      <c r="J216" s="7"/>
      <c r="K216" s="400"/>
    </row>
    <row r="217" spans="1:11" s="25" customFormat="1" ht="8.65" customHeight="1">
      <c r="A217" s="308" t="s">
        <v>143</v>
      </c>
      <c r="B217" s="294"/>
      <c r="C217" s="294"/>
      <c r="D217" s="309"/>
      <c r="E217" s="298">
        <v>0</v>
      </c>
      <c r="F217" s="298">
        <v>0</v>
      </c>
      <c r="G217" s="298">
        <v>0</v>
      </c>
      <c r="H217" s="298">
        <v>0</v>
      </c>
      <c r="I217" s="332">
        <v>0</v>
      </c>
      <c r="J217" s="7"/>
      <c r="K217" s="400"/>
    </row>
    <row r="218" spans="1:11" s="25" customFormat="1" ht="8.65" customHeight="1">
      <c r="A218" s="308" t="s">
        <v>144</v>
      </c>
      <c r="B218" s="294"/>
      <c r="C218" s="294"/>
      <c r="D218" s="309"/>
      <c r="E218" s="298">
        <v>0</v>
      </c>
      <c r="F218" s="298">
        <v>0</v>
      </c>
      <c r="G218" s="298">
        <v>18296</v>
      </c>
      <c r="H218" s="298">
        <v>0</v>
      </c>
      <c r="I218" s="332">
        <v>14955</v>
      </c>
      <c r="J218" s="7"/>
      <c r="K218" s="400"/>
    </row>
    <row r="219" spans="1:11" s="25" customFormat="1" ht="8.65" customHeight="1">
      <c r="A219" s="308" t="s">
        <v>227</v>
      </c>
      <c r="B219" s="294"/>
      <c r="C219" s="294"/>
      <c r="D219" s="309"/>
      <c r="E219" s="298">
        <v>0</v>
      </c>
      <c r="F219" s="298">
        <v>0</v>
      </c>
      <c r="G219" s="298">
        <v>0</v>
      </c>
      <c r="H219" s="298">
        <v>0</v>
      </c>
      <c r="I219" s="332">
        <v>0</v>
      </c>
      <c r="J219" s="7"/>
      <c r="K219" s="400"/>
    </row>
    <row r="220" spans="1:11" s="25" customFormat="1" ht="8.65" customHeight="1">
      <c r="A220" s="308" t="s">
        <v>145</v>
      </c>
      <c r="B220" s="294"/>
      <c r="C220" s="294"/>
      <c r="D220" s="309"/>
      <c r="E220" s="298">
        <v>0</v>
      </c>
      <c r="F220" s="298">
        <v>0</v>
      </c>
      <c r="G220" s="298">
        <v>0</v>
      </c>
      <c r="H220" s="298">
        <v>0</v>
      </c>
      <c r="I220" s="332">
        <v>0</v>
      </c>
      <c r="J220" s="7"/>
      <c r="K220" s="400"/>
    </row>
    <row r="221" spans="1:11" s="25" customFormat="1" ht="8.65" customHeight="1">
      <c r="A221" s="308" t="s">
        <v>146</v>
      </c>
      <c r="B221" s="294"/>
      <c r="C221" s="294"/>
      <c r="D221" s="309"/>
      <c r="E221" s="298">
        <v>0</v>
      </c>
      <c r="F221" s="298">
        <v>0</v>
      </c>
      <c r="G221" s="298">
        <v>0</v>
      </c>
      <c r="H221" s="298">
        <v>0</v>
      </c>
      <c r="I221" s="332">
        <v>0</v>
      </c>
      <c r="J221" s="7"/>
      <c r="K221" s="400"/>
    </row>
    <row r="222" spans="1:11" s="25" customFormat="1" ht="8.65" customHeight="1">
      <c r="A222" s="308" t="s">
        <v>147</v>
      </c>
      <c r="B222" s="294"/>
      <c r="C222" s="294"/>
      <c r="D222" s="309"/>
      <c r="E222" s="298">
        <v>9775</v>
      </c>
      <c r="F222" s="298">
        <v>14776</v>
      </c>
      <c r="G222" s="298">
        <v>6589</v>
      </c>
      <c r="H222" s="298">
        <v>0</v>
      </c>
      <c r="I222" s="332">
        <v>0</v>
      </c>
      <c r="J222" s="7"/>
      <c r="K222" s="400"/>
    </row>
    <row r="223" spans="1:11" s="25" customFormat="1" ht="8.65" customHeight="1">
      <c r="A223" s="308" t="s">
        <v>148</v>
      </c>
      <c r="B223" s="294"/>
      <c r="C223" s="294"/>
      <c r="D223" s="309"/>
      <c r="E223" s="298">
        <v>0</v>
      </c>
      <c r="F223" s="298">
        <v>0</v>
      </c>
      <c r="G223" s="298">
        <v>0</v>
      </c>
      <c r="H223" s="298">
        <v>0</v>
      </c>
      <c r="I223" s="332">
        <v>0</v>
      </c>
      <c r="J223" s="7"/>
      <c r="K223" s="400"/>
    </row>
    <row r="224" spans="1:11" s="25" customFormat="1" ht="8.65" customHeight="1">
      <c r="A224" s="308" t="s">
        <v>149</v>
      </c>
      <c r="B224" s="294"/>
      <c r="C224" s="294"/>
      <c r="D224" s="309"/>
      <c r="E224" s="298">
        <v>0</v>
      </c>
      <c r="F224" s="298">
        <v>0</v>
      </c>
      <c r="G224" s="298">
        <v>0</v>
      </c>
      <c r="H224" s="298">
        <v>0</v>
      </c>
      <c r="I224" s="332">
        <v>0</v>
      </c>
      <c r="J224" s="7"/>
      <c r="K224" s="400"/>
    </row>
    <row r="225" spans="1:12" s="25" customFormat="1" ht="8.65" customHeight="1">
      <c r="A225" s="308" t="s">
        <v>150</v>
      </c>
      <c r="B225" s="294"/>
      <c r="C225" s="294"/>
      <c r="D225" s="309"/>
      <c r="E225" s="298">
        <v>0</v>
      </c>
      <c r="F225" s="298">
        <v>0</v>
      </c>
      <c r="G225" s="298">
        <v>0</v>
      </c>
      <c r="H225" s="298">
        <v>0</v>
      </c>
      <c r="I225" s="332">
        <v>0</v>
      </c>
      <c r="J225" s="7"/>
      <c r="K225" s="400"/>
    </row>
    <row r="226" spans="1:12" s="25" customFormat="1" ht="8.65" customHeight="1">
      <c r="A226" s="308"/>
      <c r="B226" s="294"/>
      <c r="C226" s="294"/>
      <c r="D226" s="309"/>
      <c r="E226" s="298"/>
      <c r="F226" s="298"/>
      <c r="G226" s="298"/>
      <c r="H226" s="298"/>
      <c r="I226" s="298"/>
      <c r="J226" s="7"/>
      <c r="K226" s="400"/>
    </row>
    <row r="227" spans="1:12" s="25" customFormat="1" ht="9.9499999999999993" customHeight="1">
      <c r="A227" s="292" t="s">
        <v>151</v>
      </c>
      <c r="B227" s="300"/>
      <c r="C227" s="300"/>
      <c r="D227" s="301"/>
      <c r="E227" s="296">
        <v>9775</v>
      </c>
      <c r="F227" s="296">
        <v>14776</v>
      </c>
      <c r="G227" s="296">
        <v>24885</v>
      </c>
      <c r="H227" s="296">
        <v>0</v>
      </c>
      <c r="I227" s="296">
        <v>14955</v>
      </c>
      <c r="J227" s="7"/>
      <c r="K227" s="400"/>
    </row>
    <row r="228" spans="1:12" s="25" customFormat="1" ht="9.9499999999999993" customHeight="1" thickBot="1">
      <c r="A228" s="231"/>
      <c r="B228" s="319"/>
      <c r="C228" s="319"/>
      <c r="D228" s="231"/>
      <c r="E228" s="230"/>
      <c r="F228" s="230"/>
      <c r="G228" s="230"/>
      <c r="H228" s="230"/>
      <c r="I228" s="230"/>
      <c r="J228" s="7"/>
      <c r="K228" s="400"/>
    </row>
    <row r="229" spans="1:12" s="23" customFormat="1" ht="9.9499999999999993" customHeight="1" thickBot="1">
      <c r="A229" s="1162" t="s">
        <v>152</v>
      </c>
      <c r="B229" s="1163"/>
      <c r="C229" s="1164"/>
      <c r="D229" s="342"/>
      <c r="E229" s="230"/>
      <c r="F229" s="230"/>
      <c r="G229" s="230"/>
      <c r="H229" s="230"/>
      <c r="I229" s="230"/>
      <c r="J229" s="7"/>
      <c r="K229" s="400"/>
    </row>
    <row r="230" spans="1:12" s="25" customFormat="1" ht="9.9499999999999993" customHeight="1">
      <c r="A230" s="231"/>
      <c r="B230" s="319"/>
      <c r="C230" s="319"/>
      <c r="D230" s="231"/>
      <c r="E230" s="230"/>
      <c r="F230" s="230"/>
      <c r="G230" s="230"/>
      <c r="H230" s="230"/>
      <c r="I230" s="230"/>
      <c r="J230" s="7"/>
      <c r="K230" s="400"/>
    </row>
    <row r="231" spans="1:12" s="25" customFormat="1" ht="8.65" customHeight="1">
      <c r="A231" s="308" t="s">
        <v>153</v>
      </c>
      <c r="B231" s="300"/>
      <c r="C231" s="300"/>
      <c r="D231" s="309"/>
      <c r="E231" s="298">
        <v>-104715</v>
      </c>
      <c r="F231" s="298">
        <v>524475</v>
      </c>
      <c r="G231" s="298">
        <v>590551</v>
      </c>
      <c r="H231" s="298">
        <v>502979</v>
      </c>
      <c r="I231" s="298">
        <v>317576</v>
      </c>
      <c r="J231" s="7"/>
      <c r="K231" s="400"/>
    </row>
    <row r="232" spans="1:12" s="25" customFormat="1" ht="8.65" customHeight="1">
      <c r="A232" s="308" t="s">
        <v>154</v>
      </c>
      <c r="B232" s="300"/>
      <c r="C232" s="300"/>
      <c r="D232" s="309"/>
      <c r="E232" s="298">
        <v>-223707</v>
      </c>
      <c r="F232" s="298">
        <v>-399771</v>
      </c>
      <c r="G232" s="298">
        <v>-223806</v>
      </c>
      <c r="H232" s="298">
        <v>-334295</v>
      </c>
      <c r="I232" s="298">
        <v>-520764</v>
      </c>
      <c r="J232" s="108" t="str">
        <f>IF(J202=J233,"OK ",FALSE)</f>
        <v xml:space="preserve">OK </v>
      </c>
      <c r="K232" s="400"/>
      <c r="L232" s="143"/>
    </row>
    <row r="233" spans="1:12" s="25" customFormat="1" ht="8.65" customHeight="1">
      <c r="A233" s="308" t="s">
        <v>155</v>
      </c>
      <c r="B233" s="300"/>
      <c r="C233" s="300"/>
      <c r="D233" s="309"/>
      <c r="E233" s="298">
        <v>-83380</v>
      </c>
      <c r="F233" s="298">
        <v>378234</v>
      </c>
      <c r="G233" s="298">
        <v>712521</v>
      </c>
      <c r="H233" s="298">
        <v>457776</v>
      </c>
      <c r="I233" s="298">
        <v>384510.45</v>
      </c>
      <c r="J233" s="33">
        <f>SUM(E232:I232)</f>
        <v>-1702343</v>
      </c>
      <c r="K233" s="400"/>
    </row>
    <row r="234" spans="1:12" s="25" customFormat="1" ht="8.65" customHeight="1">
      <c r="A234" s="308"/>
      <c r="B234" s="300"/>
      <c r="C234" s="300"/>
      <c r="D234" s="309"/>
      <c r="E234" s="298"/>
      <c r="F234" s="298"/>
      <c r="G234" s="298"/>
      <c r="H234" s="298"/>
      <c r="I234" s="298"/>
      <c r="J234" s="7"/>
      <c r="K234" s="400"/>
    </row>
    <row r="235" spans="1:12" s="62" customFormat="1" ht="9.9499999999999993" customHeight="1">
      <c r="A235" s="1166" t="s">
        <v>440</v>
      </c>
      <c r="B235" s="1167"/>
      <c r="C235" s="1167"/>
      <c r="D235" s="1183"/>
      <c r="E235" s="1173">
        <v>-104715</v>
      </c>
      <c r="F235" s="1173">
        <v>524475</v>
      </c>
      <c r="G235" s="1173">
        <v>590551</v>
      </c>
      <c r="H235" s="1173">
        <v>502979</v>
      </c>
      <c r="I235" s="1173">
        <v>317576</v>
      </c>
      <c r="J235" s="80"/>
      <c r="K235" s="400"/>
    </row>
    <row r="236" spans="1:12" s="62" customFormat="1" ht="9.9499999999999993" customHeight="1">
      <c r="A236" s="1168"/>
      <c r="B236" s="1169"/>
      <c r="C236" s="1169"/>
      <c r="D236" s="1184"/>
      <c r="E236" s="1174"/>
      <c r="F236" s="1174"/>
      <c r="G236" s="1174"/>
      <c r="H236" s="1174"/>
      <c r="I236" s="1174"/>
      <c r="J236" s="80"/>
      <c r="K236" s="400"/>
    </row>
    <row r="237" spans="1:12" s="25" customFormat="1" ht="9.9499999999999993" customHeight="1" thickBot="1">
      <c r="A237" s="231"/>
      <c r="B237" s="319"/>
      <c r="C237" s="319"/>
      <c r="D237" s="231"/>
      <c r="E237" s="230"/>
      <c r="F237" s="230"/>
      <c r="G237" s="230"/>
      <c r="H237" s="230"/>
      <c r="I237" s="230"/>
      <c r="J237" s="3"/>
      <c r="K237" s="400"/>
    </row>
    <row r="238" spans="1:12" s="23" customFormat="1" ht="9.9499999999999993" customHeight="1" thickBot="1">
      <c r="A238" s="1162" t="s">
        <v>156</v>
      </c>
      <c r="B238" s="1163"/>
      <c r="C238" s="1164"/>
      <c r="D238" s="342"/>
      <c r="E238" s="230"/>
      <c r="F238" s="230"/>
      <c r="G238" s="230"/>
      <c r="H238" s="230"/>
      <c r="I238" s="230"/>
      <c r="J238" s="7"/>
      <c r="K238" s="400"/>
    </row>
    <row r="239" spans="1:12" s="25" customFormat="1" ht="9.9499999999999993" customHeight="1">
      <c r="A239" s="231"/>
      <c r="B239" s="319"/>
      <c r="C239" s="319"/>
      <c r="D239" s="231"/>
      <c r="E239" s="230"/>
      <c r="F239" s="230"/>
      <c r="G239" s="230"/>
      <c r="H239" s="230"/>
      <c r="I239" s="230"/>
      <c r="J239" s="3"/>
      <c r="K239" s="400"/>
    </row>
    <row r="240" spans="1:12" s="25" customFormat="1" ht="8.65" customHeight="1">
      <c r="A240" s="308" t="s">
        <v>81</v>
      </c>
      <c r="B240" s="300"/>
      <c r="C240" s="300"/>
      <c r="D240" s="309"/>
      <c r="E240" s="298">
        <v>237213</v>
      </c>
      <c r="F240" s="298">
        <v>209654</v>
      </c>
      <c r="G240" s="298">
        <v>337506</v>
      </c>
      <c r="H240" s="298">
        <v>342336</v>
      </c>
      <c r="I240" s="298">
        <v>321963</v>
      </c>
      <c r="J240" s="3"/>
      <c r="K240" s="400"/>
    </row>
    <row r="241" spans="1:11" s="25" customFormat="1" ht="8.65" customHeight="1">
      <c r="A241" s="308" t="s">
        <v>157</v>
      </c>
      <c r="B241" s="300"/>
      <c r="C241" s="300"/>
      <c r="D241" s="309"/>
      <c r="E241" s="298">
        <v>362584</v>
      </c>
      <c r="F241" s="298">
        <v>408059</v>
      </c>
      <c r="G241" s="298">
        <v>759904</v>
      </c>
      <c r="H241" s="298">
        <v>785533</v>
      </c>
      <c r="I241" s="298">
        <v>755546</v>
      </c>
      <c r="J241" s="3"/>
      <c r="K241" s="400"/>
    </row>
    <row r="242" spans="1:11" s="25" customFormat="1" ht="8.65" customHeight="1">
      <c r="A242" s="308" t="s">
        <v>441</v>
      </c>
      <c r="B242" s="300"/>
      <c r="C242" s="300"/>
      <c r="D242" s="355"/>
      <c r="E242" s="298">
        <v>148973</v>
      </c>
      <c r="F242" s="298">
        <v>174292</v>
      </c>
      <c r="G242" s="298">
        <v>313845</v>
      </c>
      <c r="H242" s="298">
        <v>502547</v>
      </c>
      <c r="I242" s="332">
        <v>325609</v>
      </c>
      <c r="J242" s="3"/>
      <c r="K242" s="400"/>
    </row>
    <row r="243" spans="1:11" s="25" customFormat="1" ht="8.65" customHeight="1">
      <c r="A243" s="308" t="s">
        <v>442</v>
      </c>
      <c r="B243" s="300"/>
      <c r="C243" s="300"/>
      <c r="D243" s="355"/>
      <c r="E243" s="298">
        <v>0</v>
      </c>
      <c r="F243" s="298">
        <v>0</v>
      </c>
      <c r="G243" s="298">
        <v>0</v>
      </c>
      <c r="H243" s="298">
        <v>0</v>
      </c>
      <c r="I243" s="332">
        <v>0</v>
      </c>
      <c r="J243" s="3"/>
      <c r="K243" s="400"/>
    </row>
    <row r="244" spans="1:11" s="25" customFormat="1" ht="8.65" customHeight="1">
      <c r="A244" s="308" t="s">
        <v>203</v>
      </c>
      <c r="B244" s="300"/>
      <c r="C244" s="300"/>
      <c r="D244" s="355"/>
      <c r="E244" s="298">
        <v>0</v>
      </c>
      <c r="F244" s="298">
        <v>1279</v>
      </c>
      <c r="G244" s="298">
        <v>48550</v>
      </c>
      <c r="H244" s="298">
        <v>65420</v>
      </c>
      <c r="I244" s="332">
        <v>80684</v>
      </c>
      <c r="J244" s="3"/>
      <c r="K244" s="400"/>
    </row>
    <row r="245" spans="1:11" s="25" customFormat="1" ht="8.65" customHeight="1">
      <c r="A245" s="308"/>
      <c r="B245" s="300"/>
      <c r="C245" s="300"/>
      <c r="D245" s="309"/>
      <c r="E245" s="298"/>
      <c r="F245" s="298"/>
      <c r="G245" s="298"/>
      <c r="H245" s="298"/>
      <c r="I245" s="298"/>
      <c r="J245" s="3"/>
      <c r="K245" s="400"/>
    </row>
    <row r="246" spans="1:11" s="62" customFormat="1" ht="9.9499999999999993" customHeight="1">
      <c r="A246" s="292" t="s">
        <v>158</v>
      </c>
      <c r="B246" s="300"/>
      <c r="C246" s="300"/>
      <c r="D246" s="301"/>
      <c r="E246" s="296">
        <v>23602</v>
      </c>
      <c r="F246" s="296">
        <v>-25392</v>
      </c>
      <c r="G246" s="296">
        <v>-157103</v>
      </c>
      <c r="H246" s="296">
        <v>-6070</v>
      </c>
      <c r="I246" s="296">
        <v>-188658</v>
      </c>
      <c r="J246" s="81"/>
      <c r="K246" s="400"/>
    </row>
    <row r="247" spans="1:11" s="25" customFormat="1" ht="9.9499999999999993" customHeight="1" thickBot="1">
      <c r="A247" s="232"/>
      <c r="B247" s="319"/>
      <c r="C247" s="319"/>
      <c r="D247" s="232"/>
      <c r="E247" s="230"/>
      <c r="F247" s="230"/>
      <c r="G247" s="230"/>
      <c r="H247" s="230"/>
      <c r="I247" s="230"/>
      <c r="J247" s="3"/>
      <c r="K247" s="400"/>
    </row>
    <row r="248" spans="1:11" s="23" customFormat="1" ht="9.9499999999999993" customHeight="1" thickBot="1">
      <c r="A248" s="1162" t="s">
        <v>194</v>
      </c>
      <c r="B248" s="1163"/>
      <c r="C248" s="1163"/>
      <c r="D248" s="1164"/>
      <c r="E248" s="230"/>
      <c r="F248" s="230"/>
      <c r="G248" s="230"/>
      <c r="H248" s="230"/>
      <c r="I248" s="230"/>
      <c r="J248" s="7"/>
      <c r="K248" s="400"/>
    </row>
    <row r="249" spans="1:11" s="25" customFormat="1" ht="9.9499999999999993" customHeight="1">
      <c r="A249" s="319"/>
      <c r="B249" s="319"/>
      <c r="C249" s="319"/>
      <c r="D249" s="319"/>
      <c r="E249" s="319"/>
      <c r="F249" s="319"/>
      <c r="G249" s="231"/>
      <c r="H249" s="231"/>
      <c r="I249" s="319"/>
      <c r="J249" s="3"/>
      <c r="K249" s="400"/>
    </row>
    <row r="250" spans="1:11" s="62" customFormat="1" ht="9.9499999999999993" customHeight="1">
      <c r="A250" s="316" t="s">
        <v>196</v>
      </c>
      <c r="B250" s="319"/>
      <c r="C250" s="319"/>
      <c r="D250" s="316"/>
      <c r="E250" s="230"/>
      <c r="F250" s="230"/>
      <c r="G250" s="230"/>
      <c r="H250" s="230"/>
      <c r="I250" s="230"/>
      <c r="J250" s="81"/>
      <c r="K250" s="400"/>
    </row>
    <row r="251" spans="1:11" s="25" customFormat="1" ht="8.65" customHeight="1">
      <c r="A251" s="308" t="s">
        <v>162</v>
      </c>
      <c r="B251" s="300"/>
      <c r="C251" s="300"/>
      <c r="D251" s="355"/>
      <c r="E251" s="298">
        <v>204552</v>
      </c>
      <c r="F251" s="298">
        <v>184275</v>
      </c>
      <c r="G251" s="298">
        <v>315549</v>
      </c>
      <c r="H251" s="298">
        <v>328381</v>
      </c>
      <c r="I251" s="332">
        <v>321963</v>
      </c>
      <c r="J251" s="3"/>
      <c r="K251" s="400"/>
    </row>
    <row r="252" spans="1:11" s="25" customFormat="1" ht="8.65" customHeight="1">
      <c r="A252" s="356" t="s">
        <v>443</v>
      </c>
      <c r="B252" s="300"/>
      <c r="C252" s="300"/>
      <c r="D252" s="355"/>
      <c r="E252" s="298">
        <v>464000</v>
      </c>
      <c r="F252" s="298">
        <v>1132100</v>
      </c>
      <c r="G252" s="298">
        <v>488300</v>
      </c>
      <c r="H252" s="298">
        <v>585707</v>
      </c>
      <c r="I252" s="332">
        <v>746600</v>
      </c>
      <c r="J252" s="3"/>
      <c r="K252" s="400"/>
    </row>
    <row r="253" spans="1:11" s="25" customFormat="1" ht="8.65" customHeight="1">
      <c r="A253" s="356"/>
      <c r="B253" s="300"/>
      <c r="C253" s="300"/>
      <c r="D253" s="346"/>
      <c r="E253" s="298"/>
      <c r="F253" s="298"/>
      <c r="G253" s="298"/>
      <c r="H253" s="298"/>
      <c r="I253" s="298"/>
      <c r="J253" s="3"/>
      <c r="K253" s="400"/>
    </row>
    <row r="254" spans="1:11" s="101" customFormat="1" ht="9.9499999999999993" customHeight="1">
      <c r="A254" s="317" t="s">
        <v>195</v>
      </c>
      <c r="B254" s="300"/>
      <c r="C254" s="300"/>
      <c r="D254" s="318"/>
      <c r="E254" s="296">
        <v>668552</v>
      </c>
      <c r="F254" s="296">
        <v>1316375</v>
      </c>
      <c r="G254" s="296">
        <v>803849</v>
      </c>
      <c r="H254" s="296">
        <v>914088</v>
      </c>
      <c r="I254" s="296">
        <v>1068563</v>
      </c>
      <c r="J254" s="100"/>
      <c r="K254" s="400"/>
    </row>
    <row r="255" spans="1:11" s="25" customFormat="1" ht="8.65" customHeight="1">
      <c r="A255" s="232"/>
      <c r="B255" s="319"/>
      <c r="C255" s="319"/>
      <c r="D255" s="232"/>
      <c r="E255" s="230"/>
      <c r="F255" s="230"/>
      <c r="G255" s="230"/>
      <c r="H255" s="230"/>
      <c r="I255" s="230"/>
      <c r="J255" s="3"/>
      <c r="K255" s="400"/>
    </row>
    <row r="256" spans="1:11" s="101" customFormat="1" ht="9.9499999999999993" customHeight="1">
      <c r="A256" s="316" t="s">
        <v>197</v>
      </c>
      <c r="B256" s="319"/>
      <c r="C256" s="319"/>
      <c r="D256" s="316"/>
      <c r="E256" s="230"/>
      <c r="F256" s="230"/>
      <c r="G256" s="230"/>
      <c r="H256" s="230"/>
      <c r="I256" s="230"/>
      <c r="J256" s="100"/>
      <c r="K256" s="400"/>
    </row>
    <row r="257" spans="1:11" s="25" customFormat="1" ht="8.65" customHeight="1">
      <c r="A257" s="308" t="s">
        <v>163</v>
      </c>
      <c r="B257" s="300"/>
      <c r="C257" s="300"/>
      <c r="D257" s="346"/>
      <c r="E257" s="298">
        <v>8504889</v>
      </c>
      <c r="F257" s="298">
        <v>8457229</v>
      </c>
      <c r="G257" s="298">
        <v>12344898</v>
      </c>
      <c r="H257" s="298">
        <v>12763556</v>
      </c>
      <c r="I257" s="298">
        <v>12973940</v>
      </c>
      <c r="J257" s="3"/>
      <c r="K257" s="400"/>
    </row>
    <row r="258" spans="1:11" s="25" customFormat="1" ht="8.65" customHeight="1">
      <c r="A258" s="356" t="s">
        <v>162</v>
      </c>
      <c r="B258" s="300"/>
      <c r="C258" s="300"/>
      <c r="D258" s="346"/>
      <c r="E258" s="298">
        <v>237213</v>
      </c>
      <c r="F258" s="298">
        <v>209654</v>
      </c>
      <c r="G258" s="298">
        <v>337506</v>
      </c>
      <c r="H258" s="298">
        <v>342336</v>
      </c>
      <c r="I258" s="298">
        <v>321963</v>
      </c>
      <c r="J258" s="3"/>
      <c r="K258" s="400"/>
    </row>
    <row r="259" spans="1:11" s="25" customFormat="1" ht="8.65" customHeight="1">
      <c r="A259" s="356"/>
      <c r="B259" s="300"/>
      <c r="C259" s="300"/>
      <c r="D259" s="346"/>
      <c r="E259" s="298"/>
      <c r="F259" s="298"/>
      <c r="G259" s="298"/>
      <c r="H259" s="298"/>
      <c r="I259" s="298"/>
      <c r="J259" s="3"/>
      <c r="K259" s="400"/>
    </row>
    <row r="260" spans="1:11" s="101" customFormat="1" ht="9.9499999999999993" customHeight="1">
      <c r="A260" s="320" t="s">
        <v>198</v>
      </c>
      <c r="B260" s="321"/>
      <c r="C260" s="321"/>
      <c r="D260" s="322"/>
      <c r="E260" s="323">
        <v>2.7891369305348959</v>
      </c>
      <c r="F260" s="323">
        <v>2.4789916413520312</v>
      </c>
      <c r="G260" s="323">
        <v>2.733971556508608</v>
      </c>
      <c r="H260" s="323">
        <v>2.6821365456460566</v>
      </c>
      <c r="I260" s="323">
        <v>2.4816131414204166</v>
      </c>
      <c r="J260" s="100"/>
      <c r="K260" s="400"/>
    </row>
    <row r="261" spans="1:11" s="62" customFormat="1" ht="9.9499999999999993" customHeight="1" thickBot="1">
      <c r="A261" s="357"/>
      <c r="B261" s="358"/>
      <c r="C261" s="358"/>
      <c r="D261" s="357"/>
      <c r="E261" s="359"/>
      <c r="F261" s="359"/>
      <c r="G261" s="359"/>
      <c r="H261" s="359"/>
      <c r="I261" s="359"/>
      <c r="J261" s="81"/>
      <c r="K261" s="400"/>
    </row>
    <row r="262" spans="1:11" s="23" customFormat="1" ht="9.9499999999999993" customHeight="1" thickBot="1">
      <c r="A262" s="1162" t="s">
        <v>164</v>
      </c>
      <c r="B262" s="1163"/>
      <c r="C262" s="1163"/>
      <c r="D262" s="1164"/>
      <c r="E262" s="230"/>
      <c r="F262" s="230"/>
      <c r="G262" s="230"/>
      <c r="H262" s="230"/>
      <c r="I262" s="230"/>
      <c r="J262" s="7"/>
      <c r="K262" s="400"/>
    </row>
    <row r="263" spans="1:11" s="25" customFormat="1" ht="9.9499999999999993" customHeight="1">
      <c r="A263" s="232"/>
      <c r="B263" s="319"/>
      <c r="C263" s="319"/>
      <c r="D263" s="232"/>
      <c r="E263" s="230"/>
      <c r="F263" s="230"/>
      <c r="G263" s="230"/>
      <c r="H263" s="230"/>
      <c r="I263" s="230"/>
      <c r="J263" s="3"/>
      <c r="K263" s="400"/>
    </row>
    <row r="264" spans="1:11" s="101" customFormat="1" ht="9.9499999999999993" customHeight="1">
      <c r="A264" s="232" t="s">
        <v>183</v>
      </c>
      <c r="B264" s="319"/>
      <c r="C264" s="319"/>
      <c r="D264" s="232"/>
      <c r="E264" s="230"/>
      <c r="F264" s="230"/>
      <c r="G264" s="230"/>
      <c r="H264" s="230"/>
      <c r="I264" s="230"/>
      <c r="J264" s="100"/>
      <c r="K264" s="400"/>
    </row>
    <row r="265" spans="1:11" s="25" customFormat="1" ht="9.9499999999999993" customHeight="1">
      <c r="A265" s="232"/>
      <c r="B265" s="319"/>
      <c r="C265" s="319"/>
      <c r="D265" s="232"/>
      <c r="E265" s="230"/>
      <c r="F265" s="230"/>
      <c r="G265" s="230"/>
      <c r="H265" s="230"/>
      <c r="I265" s="230"/>
      <c r="J265" s="3"/>
      <c r="K265" s="400"/>
    </row>
    <row r="266" spans="1:11" s="25" customFormat="1" ht="8.65" customHeight="1">
      <c r="A266" s="356" t="s">
        <v>184</v>
      </c>
      <c r="B266" s="300"/>
      <c r="C266" s="300"/>
      <c r="D266" s="346"/>
      <c r="E266" s="298">
        <v>0</v>
      </c>
      <c r="F266" s="298">
        <v>0</v>
      </c>
      <c r="G266" s="298">
        <v>0</v>
      </c>
      <c r="H266" s="298">
        <v>0</v>
      </c>
      <c r="I266" s="332">
        <v>0</v>
      </c>
      <c r="J266" s="7"/>
      <c r="K266" s="400"/>
    </row>
    <row r="267" spans="1:11" s="25" customFormat="1" ht="8.65" customHeight="1">
      <c r="A267" s="356" t="s">
        <v>185</v>
      </c>
      <c r="B267" s="300"/>
      <c r="C267" s="300"/>
      <c r="D267" s="346"/>
      <c r="E267" s="298">
        <v>0</v>
      </c>
      <c r="F267" s="298">
        <v>0</v>
      </c>
      <c r="G267" s="298">
        <v>0</v>
      </c>
      <c r="H267" s="298">
        <v>0</v>
      </c>
      <c r="I267" s="332">
        <v>0</v>
      </c>
      <c r="J267" s="7"/>
      <c r="K267" s="400"/>
    </row>
    <row r="268" spans="1:11" s="25" customFormat="1" ht="8.65" customHeight="1">
      <c r="A268" s="356" t="s">
        <v>186</v>
      </c>
      <c r="B268" s="300"/>
      <c r="C268" s="300"/>
      <c r="D268" s="346"/>
      <c r="E268" s="298">
        <v>495910</v>
      </c>
      <c r="F268" s="298">
        <v>546987</v>
      </c>
      <c r="G268" s="298">
        <v>477070</v>
      </c>
      <c r="H268" s="298">
        <v>512593</v>
      </c>
      <c r="I268" s="332">
        <v>493535</v>
      </c>
      <c r="J268" s="7"/>
      <c r="K268" s="400"/>
    </row>
    <row r="269" spans="1:11" s="25" customFormat="1" ht="8.65" customHeight="1">
      <c r="A269" s="356" t="s">
        <v>187</v>
      </c>
      <c r="B269" s="300"/>
      <c r="C269" s="300"/>
      <c r="D269" s="346"/>
      <c r="E269" s="298">
        <v>381498</v>
      </c>
      <c r="F269" s="298">
        <v>376020</v>
      </c>
      <c r="G269" s="298">
        <v>405311</v>
      </c>
      <c r="H269" s="298">
        <v>386778</v>
      </c>
      <c r="I269" s="332">
        <v>397903</v>
      </c>
      <c r="J269" s="7"/>
      <c r="K269" s="400"/>
    </row>
    <row r="270" spans="1:11" s="25" customFormat="1" ht="8.65" customHeight="1">
      <c r="A270" s="356" t="s">
        <v>188</v>
      </c>
      <c r="B270" s="300"/>
      <c r="C270" s="300"/>
      <c r="D270" s="346"/>
      <c r="E270" s="298">
        <v>276240</v>
      </c>
      <c r="F270" s="298">
        <v>266501</v>
      </c>
      <c r="G270" s="298">
        <v>269872</v>
      </c>
      <c r="H270" s="298">
        <v>267105</v>
      </c>
      <c r="I270" s="332">
        <v>278346</v>
      </c>
      <c r="J270" s="7"/>
      <c r="K270" s="400"/>
    </row>
    <row r="271" spans="1:11" s="25" customFormat="1" ht="8.65" customHeight="1">
      <c r="A271" s="356" t="s">
        <v>189</v>
      </c>
      <c r="B271" s="300"/>
      <c r="C271" s="300"/>
      <c r="D271" s="346"/>
      <c r="E271" s="298">
        <v>0</v>
      </c>
      <c r="F271" s="298">
        <v>0</v>
      </c>
      <c r="G271" s="298">
        <v>0</v>
      </c>
      <c r="H271" s="298">
        <v>0</v>
      </c>
      <c r="I271" s="332">
        <v>0</v>
      </c>
      <c r="J271" s="7"/>
      <c r="K271" s="400"/>
    </row>
    <row r="272" spans="1:11" s="25" customFormat="1" ht="8.65" customHeight="1">
      <c r="A272" s="356" t="s">
        <v>166</v>
      </c>
      <c r="B272" s="300"/>
      <c r="C272" s="300"/>
      <c r="D272" s="346"/>
      <c r="E272" s="298">
        <v>0</v>
      </c>
      <c r="F272" s="298">
        <v>0</v>
      </c>
      <c r="G272" s="298">
        <v>0</v>
      </c>
      <c r="H272" s="298">
        <v>0</v>
      </c>
      <c r="I272" s="332">
        <v>0</v>
      </c>
      <c r="J272" s="7"/>
      <c r="K272" s="400"/>
    </row>
    <row r="273" spans="1:11" s="25" customFormat="1" ht="8.65" customHeight="1">
      <c r="A273" s="356"/>
      <c r="B273" s="300"/>
      <c r="C273" s="300"/>
      <c r="D273" s="346"/>
      <c r="E273" s="331"/>
      <c r="F273" s="331"/>
      <c r="G273" s="360"/>
      <c r="H273" s="360"/>
      <c r="I273" s="331"/>
      <c r="J273" s="7"/>
      <c r="K273" s="400"/>
    </row>
    <row r="274" spans="1:11" s="101" customFormat="1" ht="9.9499999999999993" customHeight="1">
      <c r="A274" s="292" t="s">
        <v>182</v>
      </c>
      <c r="B274" s="300"/>
      <c r="C274" s="300"/>
      <c r="D274" s="301"/>
      <c r="E274" s="296">
        <v>1153648</v>
      </c>
      <c r="F274" s="296">
        <v>1189508</v>
      </c>
      <c r="G274" s="296">
        <v>1152253</v>
      </c>
      <c r="H274" s="296">
        <v>1166476</v>
      </c>
      <c r="I274" s="296">
        <v>1169784</v>
      </c>
      <c r="J274" s="100"/>
      <c r="K274" s="400"/>
    </row>
    <row r="275" spans="1:11" s="25" customFormat="1" ht="12" customHeight="1">
      <c r="A275" s="325">
        <v>37</v>
      </c>
      <c r="B275" s="233" t="s">
        <v>284</v>
      </c>
      <c r="C275" s="316"/>
      <c r="D275" s="1165" t="s">
        <v>29</v>
      </c>
      <c r="E275" s="1165"/>
      <c r="F275" s="1165"/>
      <c r="G275" s="1165"/>
      <c r="H275" s="1165"/>
      <c r="I275" s="327" t="s">
        <v>243</v>
      </c>
      <c r="J275" s="3"/>
      <c r="K275" s="400"/>
    </row>
    <row r="276" spans="1:11" s="25" customFormat="1" ht="9.9499999999999993" customHeight="1">
      <c r="A276" s="233"/>
      <c r="B276" s="316"/>
      <c r="C276" s="316"/>
      <c r="D276" s="288"/>
      <c r="E276" s="288"/>
      <c r="F276" s="288"/>
      <c r="G276" s="288"/>
      <c r="H276" s="288"/>
      <c r="I276" s="327"/>
      <c r="J276" s="3"/>
      <c r="K276" s="400"/>
    </row>
    <row r="277" spans="1:11" s="101" customFormat="1" ht="9.9499999999999993" customHeight="1">
      <c r="A277" s="232"/>
      <c r="B277" s="319"/>
      <c r="C277" s="319"/>
      <c r="D277" s="289" t="s">
        <v>31</v>
      </c>
      <c r="E277" s="290">
        <v>2005</v>
      </c>
      <c r="F277" s="290">
        <v>2006</v>
      </c>
      <c r="G277" s="290">
        <v>2007</v>
      </c>
      <c r="H277" s="290">
        <v>2008</v>
      </c>
      <c r="I277" s="290">
        <v>2009</v>
      </c>
      <c r="J277" s="56"/>
      <c r="K277" s="400"/>
    </row>
    <row r="278" spans="1:11" s="25" customFormat="1" ht="9.9499999999999993" customHeight="1" thickBot="1">
      <c r="A278" s="232"/>
      <c r="B278" s="319"/>
      <c r="C278" s="319"/>
      <c r="D278" s="289"/>
      <c r="E278" s="290"/>
      <c r="F278" s="290"/>
      <c r="G278" s="290"/>
      <c r="H278" s="290"/>
      <c r="I278" s="290"/>
      <c r="J278" s="7"/>
      <c r="K278" s="400"/>
    </row>
    <row r="279" spans="1:11" s="23" customFormat="1" ht="9.9499999999999993" customHeight="1" thickBot="1">
      <c r="A279" s="1162" t="s">
        <v>164</v>
      </c>
      <c r="B279" s="1163"/>
      <c r="C279" s="1163"/>
      <c r="D279" s="1164"/>
      <c r="E279" s="230"/>
      <c r="F279" s="230"/>
      <c r="G279" s="230"/>
      <c r="H279" s="230"/>
      <c r="I279" s="230"/>
      <c r="J279" s="7"/>
      <c r="K279" s="400"/>
    </row>
    <row r="280" spans="1:11" s="25" customFormat="1" ht="9.9499999999999993" customHeight="1">
      <c r="A280" s="233"/>
      <c r="B280" s="319"/>
      <c r="C280" s="319"/>
      <c r="D280" s="233"/>
      <c r="E280" s="230"/>
      <c r="F280" s="230"/>
      <c r="G280" s="230"/>
      <c r="H280" s="230"/>
      <c r="I280" s="230"/>
      <c r="J280" s="7"/>
      <c r="K280" s="400"/>
    </row>
    <row r="281" spans="1:11" s="101" customFormat="1" ht="9.9499999999999993" customHeight="1">
      <c r="A281" s="232" t="s">
        <v>200</v>
      </c>
      <c r="B281" s="319"/>
      <c r="C281" s="319"/>
      <c r="D281" s="232"/>
      <c r="E281" s="302"/>
      <c r="F281" s="302"/>
      <c r="G281" s="303"/>
      <c r="H281" s="303"/>
      <c r="I281" s="302"/>
      <c r="J281" s="56"/>
      <c r="K281" s="400"/>
    </row>
    <row r="282" spans="1:11" s="25" customFormat="1" ht="8.85" customHeight="1">
      <c r="A282" s="232"/>
      <c r="B282" s="319"/>
      <c r="C282" s="319"/>
      <c r="D282" s="231"/>
      <c r="E282" s="302"/>
      <c r="F282" s="302"/>
      <c r="G282" s="303"/>
      <c r="H282" s="303"/>
      <c r="I282" s="302"/>
      <c r="J282" s="7"/>
      <c r="K282" s="400"/>
    </row>
    <row r="283" spans="1:11" s="25" customFormat="1" ht="8.65" customHeight="1">
      <c r="A283" s="356" t="s">
        <v>186</v>
      </c>
      <c r="B283" s="300"/>
      <c r="C283" s="300"/>
      <c r="D283" s="346"/>
      <c r="E283" s="298">
        <v>0</v>
      </c>
      <c r="F283" s="298">
        <v>0</v>
      </c>
      <c r="G283" s="298">
        <v>0</v>
      </c>
      <c r="H283" s="298">
        <v>0</v>
      </c>
      <c r="I283" s="332">
        <v>0</v>
      </c>
      <c r="J283" s="7"/>
      <c r="K283" s="400"/>
    </row>
    <row r="284" spans="1:11" s="25" customFormat="1" ht="8.65" customHeight="1">
      <c r="A284" s="356" t="s">
        <v>189</v>
      </c>
      <c r="B284" s="300"/>
      <c r="C284" s="300"/>
      <c r="D284" s="346"/>
      <c r="E284" s="298">
        <v>0</v>
      </c>
      <c r="F284" s="298">
        <v>0</v>
      </c>
      <c r="G284" s="298">
        <v>0</v>
      </c>
      <c r="H284" s="298">
        <v>0</v>
      </c>
      <c r="I284" s="332">
        <v>0</v>
      </c>
      <c r="J284" s="7"/>
      <c r="K284" s="400"/>
    </row>
    <row r="285" spans="1:11" s="25" customFormat="1" ht="8.65" customHeight="1">
      <c r="A285" s="356" t="s">
        <v>166</v>
      </c>
      <c r="B285" s="300"/>
      <c r="C285" s="300"/>
      <c r="D285" s="346"/>
      <c r="E285" s="298">
        <v>0</v>
      </c>
      <c r="F285" s="298">
        <v>0</v>
      </c>
      <c r="G285" s="298">
        <v>0</v>
      </c>
      <c r="H285" s="298">
        <v>0</v>
      </c>
      <c r="I285" s="332">
        <v>0</v>
      </c>
      <c r="J285" s="7"/>
      <c r="K285" s="400"/>
    </row>
    <row r="286" spans="1:11" s="25" customFormat="1" ht="8.65" customHeight="1">
      <c r="A286" s="356"/>
      <c r="B286" s="300"/>
      <c r="C286" s="300"/>
      <c r="D286" s="346"/>
      <c r="E286" s="298"/>
      <c r="F286" s="298"/>
      <c r="G286" s="298"/>
      <c r="H286" s="298"/>
      <c r="I286" s="332"/>
      <c r="J286" s="7"/>
      <c r="K286" s="400"/>
    </row>
    <row r="287" spans="1:11" s="101" customFormat="1" ht="9.9499999999999993" customHeight="1">
      <c r="A287" s="317" t="s">
        <v>201</v>
      </c>
      <c r="B287" s="300"/>
      <c r="C287" s="300"/>
      <c r="D287" s="318"/>
      <c r="E287" s="296">
        <v>0</v>
      </c>
      <c r="F287" s="296">
        <v>0</v>
      </c>
      <c r="G287" s="296">
        <v>0</v>
      </c>
      <c r="H287" s="296">
        <v>0</v>
      </c>
      <c r="I287" s="296">
        <v>0</v>
      </c>
      <c r="J287" s="56"/>
      <c r="K287" s="400"/>
    </row>
    <row r="288" spans="1:11" s="25" customFormat="1" ht="8.65" customHeight="1">
      <c r="A288" s="319"/>
      <c r="B288" s="319"/>
      <c r="C288" s="319"/>
      <c r="D288" s="231"/>
      <c r="E288" s="302"/>
      <c r="F288" s="302"/>
      <c r="G288" s="303"/>
      <c r="H288" s="303"/>
      <c r="I288" s="302"/>
      <c r="J288" s="7"/>
      <c r="K288" s="400"/>
    </row>
    <row r="289" spans="1:12" s="25" customFormat="1" ht="8.65" customHeight="1">
      <c r="A289" s="319"/>
      <c r="B289" s="319"/>
      <c r="C289" s="319"/>
      <c r="D289" s="231"/>
      <c r="E289" s="302"/>
      <c r="F289" s="302"/>
      <c r="G289" s="303"/>
      <c r="H289" s="303"/>
      <c r="I289" s="302"/>
      <c r="J289" s="7"/>
      <c r="K289" s="400"/>
    </row>
    <row r="290" spans="1:12" s="101" customFormat="1" ht="9.9499999999999993" customHeight="1">
      <c r="A290" s="232" t="s">
        <v>199</v>
      </c>
      <c r="B290" s="319"/>
      <c r="C290" s="319"/>
      <c r="D290" s="232"/>
      <c r="E290" s="302"/>
      <c r="F290" s="302"/>
      <c r="G290" s="303"/>
      <c r="H290" s="303"/>
      <c r="I290" s="302"/>
      <c r="J290" s="56"/>
      <c r="K290" s="400"/>
    </row>
    <row r="291" spans="1:12" s="25" customFormat="1" ht="8.65" customHeight="1">
      <c r="A291" s="232"/>
      <c r="B291" s="319"/>
      <c r="C291" s="319"/>
      <c r="D291" s="232"/>
      <c r="E291" s="230"/>
      <c r="F291" s="230"/>
      <c r="G291" s="230"/>
      <c r="H291" s="230"/>
      <c r="I291" s="230"/>
      <c r="J291" s="3"/>
      <c r="K291" s="400"/>
    </row>
    <row r="292" spans="1:12" s="25" customFormat="1" ht="8.65" customHeight="1">
      <c r="A292" s="356" t="s">
        <v>184</v>
      </c>
      <c r="B292" s="300"/>
      <c r="C292" s="300"/>
      <c r="D292" s="361" t="s">
        <v>167</v>
      </c>
      <c r="E292" s="298">
        <v>0</v>
      </c>
      <c r="F292" s="298">
        <v>0</v>
      </c>
      <c r="G292" s="298">
        <v>0</v>
      </c>
      <c r="H292" s="298">
        <v>0</v>
      </c>
      <c r="I292" s="332">
        <v>0</v>
      </c>
      <c r="J292" s="3"/>
      <c r="K292" s="400"/>
    </row>
    <row r="293" spans="1:12" s="25" customFormat="1" ht="8.65" customHeight="1">
      <c r="A293" s="356" t="s">
        <v>185</v>
      </c>
      <c r="B293" s="300"/>
      <c r="C293" s="300"/>
      <c r="D293" s="361" t="s">
        <v>168</v>
      </c>
      <c r="E293" s="298">
        <v>0</v>
      </c>
      <c r="F293" s="298">
        <v>0</v>
      </c>
      <c r="G293" s="298">
        <v>0</v>
      </c>
      <c r="H293" s="298">
        <v>0</v>
      </c>
      <c r="I293" s="332">
        <v>0</v>
      </c>
      <c r="J293" s="3"/>
      <c r="K293" s="400"/>
    </row>
    <row r="294" spans="1:12" s="25" customFormat="1" ht="8.65" customHeight="1">
      <c r="A294" s="356" t="s">
        <v>186</v>
      </c>
      <c r="B294" s="300"/>
      <c r="C294" s="300"/>
      <c r="D294" s="361" t="s">
        <v>169</v>
      </c>
      <c r="E294" s="298">
        <v>0</v>
      </c>
      <c r="F294" s="298">
        <v>0</v>
      </c>
      <c r="G294" s="298">
        <v>0</v>
      </c>
      <c r="H294" s="298">
        <v>0</v>
      </c>
      <c r="I294" s="332">
        <v>0</v>
      </c>
      <c r="J294" s="3"/>
      <c r="K294" s="400"/>
    </row>
    <row r="295" spans="1:12" s="25" customFormat="1" ht="8.65" customHeight="1">
      <c r="A295" s="356" t="s">
        <v>187</v>
      </c>
      <c r="B295" s="300"/>
      <c r="C295" s="300"/>
      <c r="D295" s="361" t="s">
        <v>165</v>
      </c>
      <c r="E295" s="298">
        <v>0</v>
      </c>
      <c r="F295" s="298">
        <v>0</v>
      </c>
      <c r="G295" s="298">
        <v>0</v>
      </c>
      <c r="H295" s="298">
        <v>0</v>
      </c>
      <c r="I295" s="332">
        <v>0</v>
      </c>
      <c r="J295" s="3"/>
      <c r="K295" s="400"/>
    </row>
    <row r="296" spans="1:12" s="25" customFormat="1" ht="8.65" customHeight="1">
      <c r="A296" s="356" t="s">
        <v>188</v>
      </c>
      <c r="B296" s="300"/>
      <c r="C296" s="300"/>
      <c r="D296" s="361" t="s">
        <v>170</v>
      </c>
      <c r="E296" s="298">
        <v>0</v>
      </c>
      <c r="F296" s="298">
        <v>0</v>
      </c>
      <c r="G296" s="298">
        <v>0</v>
      </c>
      <c r="H296" s="298">
        <v>0</v>
      </c>
      <c r="I296" s="332">
        <v>0</v>
      </c>
      <c r="J296" s="3"/>
      <c r="K296" s="400"/>
    </row>
    <row r="297" spans="1:12" s="25" customFormat="1" ht="8.65" customHeight="1">
      <c r="A297" s="356" t="s">
        <v>189</v>
      </c>
      <c r="B297" s="300"/>
      <c r="C297" s="300"/>
      <c r="D297" s="361" t="s">
        <v>209</v>
      </c>
      <c r="E297" s="298">
        <v>0</v>
      </c>
      <c r="F297" s="298">
        <v>0</v>
      </c>
      <c r="G297" s="298">
        <v>0</v>
      </c>
      <c r="H297" s="298">
        <v>0</v>
      </c>
      <c r="I297" s="332">
        <v>0</v>
      </c>
      <c r="J297" s="3"/>
      <c r="K297" s="400"/>
    </row>
    <row r="298" spans="1:12" s="25" customFormat="1" ht="8.65" customHeight="1">
      <c r="A298" s="356" t="s">
        <v>166</v>
      </c>
      <c r="B298" s="300"/>
      <c r="C298" s="300"/>
      <c r="D298" s="361" t="s">
        <v>210</v>
      </c>
      <c r="E298" s="298">
        <v>0</v>
      </c>
      <c r="F298" s="298">
        <v>0</v>
      </c>
      <c r="G298" s="298">
        <v>0</v>
      </c>
      <c r="H298" s="298">
        <v>0</v>
      </c>
      <c r="I298" s="332">
        <v>0</v>
      </c>
      <c r="J298" s="3"/>
      <c r="K298" s="400"/>
    </row>
    <row r="299" spans="1:12" s="25" customFormat="1" ht="8.65" customHeight="1">
      <c r="A299" s="356" t="s">
        <v>213</v>
      </c>
      <c r="B299" s="300"/>
      <c r="C299" s="300"/>
      <c r="D299" s="361"/>
      <c r="E299" s="298">
        <v>0</v>
      </c>
      <c r="F299" s="298">
        <v>0</v>
      </c>
      <c r="G299" s="298">
        <v>0</v>
      </c>
      <c r="H299" s="298">
        <v>0</v>
      </c>
      <c r="I299" s="332">
        <v>0</v>
      </c>
      <c r="J299" s="3"/>
      <c r="K299" s="400"/>
    </row>
    <row r="300" spans="1:12" s="25" customFormat="1" ht="8.65" customHeight="1">
      <c r="A300" s="356"/>
      <c r="B300" s="300"/>
      <c r="C300" s="300"/>
      <c r="D300" s="346"/>
      <c r="E300" s="298"/>
      <c r="F300" s="298"/>
      <c r="G300" s="298"/>
      <c r="H300" s="298"/>
      <c r="I300" s="298"/>
      <c r="J300" s="3"/>
      <c r="K300" s="400"/>
    </row>
    <row r="301" spans="1:12" s="101" customFormat="1" ht="9.9499999999999993" customHeight="1">
      <c r="A301" s="292" t="s">
        <v>191</v>
      </c>
      <c r="B301" s="300"/>
      <c r="C301" s="300"/>
      <c r="D301" s="301"/>
      <c r="E301" s="298">
        <v>0</v>
      </c>
      <c r="F301" s="298">
        <v>0</v>
      </c>
      <c r="G301" s="324">
        <v>0</v>
      </c>
      <c r="H301" s="324">
        <v>0</v>
      </c>
      <c r="I301" s="298">
        <v>0</v>
      </c>
      <c r="J301" s="108" t="str">
        <f>IF(J302=J41,"OK",FALSE)</f>
        <v>OK</v>
      </c>
      <c r="K301" s="400"/>
      <c r="L301" s="143"/>
    </row>
    <row r="302" spans="1:12" s="25" customFormat="1" ht="8.65" customHeight="1">
      <c r="A302" s="232"/>
      <c r="B302" s="319"/>
      <c r="C302" s="319"/>
      <c r="D302" s="231"/>
      <c r="E302" s="230"/>
      <c r="F302" s="230"/>
      <c r="G302" s="230"/>
      <c r="H302" s="230"/>
      <c r="I302" s="230"/>
      <c r="J302" s="33">
        <f>SUM(E301:I301)</f>
        <v>0</v>
      </c>
      <c r="K302" s="400"/>
    </row>
    <row r="303" spans="1:12" s="25" customFormat="1" ht="8.65" customHeight="1">
      <c r="A303" s="232"/>
      <c r="B303" s="319"/>
      <c r="C303" s="319"/>
      <c r="D303" s="231"/>
      <c r="E303" s="230"/>
      <c r="F303" s="230"/>
      <c r="G303" s="230"/>
      <c r="H303" s="230"/>
      <c r="I303" s="230"/>
      <c r="J303" s="3"/>
      <c r="K303" s="400"/>
    </row>
    <row r="304" spans="1:12" s="101" customFormat="1" ht="9.9499999999999993" customHeight="1">
      <c r="A304" s="232" t="s">
        <v>202</v>
      </c>
      <c r="B304" s="319"/>
      <c r="C304" s="319"/>
      <c r="D304" s="232"/>
      <c r="E304" s="302"/>
      <c r="F304" s="302"/>
      <c r="G304" s="303"/>
      <c r="H304" s="303"/>
      <c r="I304" s="302"/>
      <c r="J304" s="56"/>
      <c r="K304" s="400"/>
    </row>
    <row r="305" spans="1:11" s="25" customFormat="1" ht="8.65" customHeight="1">
      <c r="A305" s="232"/>
      <c r="B305" s="319"/>
      <c r="C305" s="319"/>
      <c r="D305" s="232"/>
      <c r="E305" s="230"/>
      <c r="F305" s="230"/>
      <c r="G305" s="230"/>
      <c r="H305" s="230"/>
      <c r="I305" s="230"/>
      <c r="J305" s="3"/>
      <c r="K305" s="400"/>
    </row>
    <row r="306" spans="1:11" s="25" customFormat="1" ht="8.65" customHeight="1">
      <c r="A306" s="356" t="s">
        <v>184</v>
      </c>
      <c r="B306" s="300"/>
      <c r="C306" s="300"/>
      <c r="D306" s="361" t="s">
        <v>171</v>
      </c>
      <c r="E306" s="298">
        <v>0</v>
      </c>
      <c r="F306" s="298">
        <v>0</v>
      </c>
      <c r="G306" s="298">
        <v>0</v>
      </c>
      <c r="H306" s="298">
        <v>0</v>
      </c>
      <c r="I306" s="332">
        <v>0</v>
      </c>
      <c r="J306" s="3"/>
      <c r="K306" s="400"/>
    </row>
    <row r="307" spans="1:11" s="25" customFormat="1" ht="8.65" customHeight="1">
      <c r="A307" s="356" t="s">
        <v>185</v>
      </c>
      <c r="B307" s="300"/>
      <c r="C307" s="300"/>
      <c r="D307" s="361" t="s">
        <v>172</v>
      </c>
      <c r="E307" s="298">
        <v>0</v>
      </c>
      <c r="F307" s="298">
        <v>0</v>
      </c>
      <c r="G307" s="298">
        <v>0</v>
      </c>
      <c r="H307" s="298">
        <v>0</v>
      </c>
      <c r="I307" s="332">
        <v>0</v>
      </c>
      <c r="J307" s="3"/>
      <c r="K307" s="400"/>
    </row>
    <row r="308" spans="1:11" s="25" customFormat="1" ht="8.65" customHeight="1">
      <c r="A308" s="356" t="s">
        <v>186</v>
      </c>
      <c r="B308" s="300"/>
      <c r="C308" s="300"/>
      <c r="D308" s="361" t="s">
        <v>173</v>
      </c>
      <c r="E308" s="298">
        <v>111013</v>
      </c>
      <c r="F308" s="298">
        <v>56554</v>
      </c>
      <c r="G308" s="298">
        <v>66089</v>
      </c>
      <c r="H308" s="298">
        <v>50706</v>
      </c>
      <c r="I308" s="332">
        <v>37485</v>
      </c>
      <c r="J308" s="3"/>
      <c r="K308" s="400"/>
    </row>
    <row r="309" spans="1:11" s="25" customFormat="1" ht="8.65" customHeight="1">
      <c r="A309" s="356" t="s">
        <v>187</v>
      </c>
      <c r="B309" s="300"/>
      <c r="C309" s="300"/>
      <c r="D309" s="361" t="s">
        <v>174</v>
      </c>
      <c r="E309" s="298">
        <v>101954</v>
      </c>
      <c r="F309" s="298">
        <v>122894</v>
      </c>
      <c r="G309" s="298">
        <v>85946</v>
      </c>
      <c r="H309" s="298">
        <v>104063</v>
      </c>
      <c r="I309" s="332">
        <v>74688</v>
      </c>
      <c r="J309" s="3"/>
      <c r="K309" s="400"/>
    </row>
    <row r="310" spans="1:11" s="25" customFormat="1" ht="8.65" customHeight="1">
      <c r="A310" s="356" t="s">
        <v>188</v>
      </c>
      <c r="B310" s="300"/>
      <c r="C310" s="300"/>
      <c r="D310" s="361" t="s">
        <v>175</v>
      </c>
      <c r="E310" s="298">
        <v>3826</v>
      </c>
      <c r="F310" s="298">
        <v>20252</v>
      </c>
      <c r="G310" s="298">
        <v>45488</v>
      </c>
      <c r="H310" s="298">
        <v>65922</v>
      </c>
      <c r="I310" s="332">
        <v>98897</v>
      </c>
      <c r="J310" s="3"/>
      <c r="K310" s="400"/>
    </row>
    <row r="311" spans="1:11" s="25" customFormat="1" ht="8.65" customHeight="1">
      <c r="A311" s="356" t="s">
        <v>189</v>
      </c>
      <c r="B311" s="300"/>
      <c r="C311" s="300"/>
      <c r="D311" s="361" t="s">
        <v>211</v>
      </c>
      <c r="E311" s="298">
        <v>0</v>
      </c>
      <c r="F311" s="298">
        <v>0</v>
      </c>
      <c r="G311" s="298">
        <v>0</v>
      </c>
      <c r="H311" s="298">
        <v>0</v>
      </c>
      <c r="I311" s="332">
        <v>0</v>
      </c>
      <c r="J311" s="3"/>
      <c r="K311" s="400"/>
    </row>
    <row r="312" spans="1:11" s="25" customFormat="1" ht="8.65" customHeight="1">
      <c r="A312" s="356" t="s">
        <v>166</v>
      </c>
      <c r="B312" s="300"/>
      <c r="C312" s="300"/>
      <c r="D312" s="361" t="s">
        <v>212</v>
      </c>
      <c r="E312" s="298">
        <v>0</v>
      </c>
      <c r="F312" s="298">
        <v>0</v>
      </c>
      <c r="G312" s="298">
        <v>0</v>
      </c>
      <c r="H312" s="298">
        <v>0</v>
      </c>
      <c r="I312" s="332">
        <v>0</v>
      </c>
      <c r="J312" s="3"/>
      <c r="K312" s="400"/>
    </row>
    <row r="313" spans="1:11" s="25" customFormat="1" ht="8.65" customHeight="1">
      <c r="A313" s="356"/>
      <c r="B313" s="300"/>
      <c r="C313" s="300"/>
      <c r="D313" s="361"/>
      <c r="E313" s="298"/>
      <c r="F313" s="298"/>
      <c r="G313" s="298"/>
      <c r="H313" s="298"/>
      <c r="I313" s="332"/>
      <c r="J313" s="3"/>
      <c r="K313" s="400"/>
    </row>
    <row r="314" spans="1:11" s="101" customFormat="1" ht="9.9499999999999993" customHeight="1">
      <c r="A314" s="292" t="s">
        <v>190</v>
      </c>
      <c r="B314" s="300"/>
      <c r="C314" s="300"/>
      <c r="D314" s="301"/>
      <c r="E314" s="298">
        <v>216793</v>
      </c>
      <c r="F314" s="298">
        <v>199700</v>
      </c>
      <c r="G314" s="324">
        <v>197523</v>
      </c>
      <c r="H314" s="324">
        <v>220691</v>
      </c>
      <c r="I314" s="298">
        <v>211070</v>
      </c>
      <c r="J314" s="100"/>
      <c r="K314" s="400"/>
    </row>
    <row r="315" spans="1:11" s="25" customFormat="1" ht="8.65" customHeight="1" thickBot="1">
      <c r="A315" s="232"/>
      <c r="B315" s="319"/>
      <c r="C315" s="319"/>
      <c r="D315" s="231"/>
      <c r="E315" s="230"/>
      <c r="F315" s="230"/>
      <c r="G315" s="230"/>
      <c r="H315" s="230"/>
      <c r="I315" s="230"/>
      <c r="J315" s="3"/>
      <c r="K315" s="400"/>
    </row>
    <row r="316" spans="1:11" s="23" customFormat="1" ht="9.9499999999999993" customHeight="1" thickBot="1">
      <c r="A316" s="1162" t="s">
        <v>180</v>
      </c>
      <c r="B316" s="1163"/>
      <c r="C316" s="1164"/>
      <c r="D316" s="342"/>
      <c r="E316" s="230"/>
      <c r="F316" s="230"/>
      <c r="G316" s="230"/>
      <c r="H316" s="230"/>
      <c r="I316" s="230"/>
      <c r="J316" s="7"/>
      <c r="K316" s="400"/>
    </row>
    <row r="317" spans="1:11" s="25" customFormat="1" ht="8.65" customHeight="1">
      <c r="A317" s="232"/>
      <c r="B317" s="319"/>
      <c r="C317" s="319"/>
      <c r="D317" s="231"/>
      <c r="E317" s="230"/>
      <c r="F317" s="230"/>
      <c r="G317" s="230"/>
      <c r="H317" s="230"/>
      <c r="I317" s="230"/>
      <c r="J317" s="3"/>
      <c r="K317" s="400"/>
    </row>
    <row r="318" spans="1:11" s="25" customFormat="1" ht="8.65" customHeight="1">
      <c r="A318" s="356" t="s">
        <v>204</v>
      </c>
      <c r="B318" s="300"/>
      <c r="C318" s="300"/>
      <c r="D318" s="361" t="s">
        <v>161</v>
      </c>
      <c r="E318" s="298">
        <v>111412</v>
      </c>
      <c r="F318" s="298">
        <v>128412</v>
      </c>
      <c r="G318" s="298">
        <v>131812</v>
      </c>
      <c r="H318" s="298">
        <v>159607</v>
      </c>
      <c r="I318" s="332">
        <v>222507</v>
      </c>
      <c r="J318" s="3"/>
      <c r="K318" s="400"/>
    </row>
    <row r="319" spans="1:11" s="25" customFormat="1" ht="8.65" customHeight="1">
      <c r="A319" s="356" t="s">
        <v>179</v>
      </c>
      <c r="B319" s="300"/>
      <c r="C319" s="300"/>
      <c r="D319" s="361" t="s">
        <v>161</v>
      </c>
      <c r="E319" s="298">
        <v>12853</v>
      </c>
      <c r="F319" s="298">
        <v>12853</v>
      </c>
      <c r="G319" s="298">
        <v>13352</v>
      </c>
      <c r="H319" s="298">
        <v>34432</v>
      </c>
      <c r="I319" s="332">
        <v>54632</v>
      </c>
      <c r="J319" s="3"/>
      <c r="K319" s="400"/>
    </row>
    <row r="320" spans="1:11" s="25" customFormat="1" ht="8.65" customHeight="1">
      <c r="A320" s="356" t="s">
        <v>159</v>
      </c>
      <c r="B320" s="300"/>
      <c r="C320" s="300"/>
      <c r="D320" s="361" t="s">
        <v>161</v>
      </c>
      <c r="E320" s="298">
        <v>539375</v>
      </c>
      <c r="F320" s="298">
        <v>498441</v>
      </c>
      <c r="G320" s="298">
        <v>547095</v>
      </c>
      <c r="H320" s="298">
        <v>779723</v>
      </c>
      <c r="I320" s="332">
        <v>864946</v>
      </c>
      <c r="J320" s="3"/>
      <c r="K320" s="400"/>
    </row>
    <row r="321" spans="1:12" s="25" customFormat="1" ht="8.65" customHeight="1">
      <c r="A321" s="356"/>
      <c r="B321" s="300"/>
      <c r="C321" s="300"/>
      <c r="D321" s="361"/>
      <c r="E321" s="298"/>
      <c r="F321" s="298"/>
      <c r="G321" s="298"/>
      <c r="H321" s="298"/>
      <c r="I321" s="332"/>
      <c r="J321" s="3"/>
      <c r="K321" s="400"/>
    </row>
    <row r="322" spans="1:12" s="101" customFormat="1" ht="8.65" customHeight="1">
      <c r="A322" s="292" t="s">
        <v>192</v>
      </c>
      <c r="B322" s="300"/>
      <c r="C322" s="300"/>
      <c r="D322" s="301" t="s">
        <v>176</v>
      </c>
      <c r="E322" s="298">
        <v>880433</v>
      </c>
      <c r="F322" s="298">
        <v>839406</v>
      </c>
      <c r="G322" s="324">
        <v>889782</v>
      </c>
      <c r="H322" s="324">
        <v>1194453</v>
      </c>
      <c r="I322" s="298">
        <v>1353155</v>
      </c>
      <c r="J322" s="108" t="str">
        <f>IF(J323=J56,"OK",FALSE)</f>
        <v>OK</v>
      </c>
      <c r="K322" s="400"/>
      <c r="L322" s="143"/>
    </row>
    <row r="323" spans="1:12" s="25" customFormat="1" ht="8.65" customHeight="1" thickBot="1">
      <c r="A323" s="232"/>
      <c r="B323" s="319"/>
      <c r="C323" s="319"/>
      <c r="D323" s="232"/>
      <c r="E323" s="362"/>
      <c r="F323" s="362"/>
      <c r="G323" s="363"/>
      <c r="H323" s="363"/>
      <c r="I323" s="362"/>
      <c r="J323" s="33">
        <f>SUM(E322:I322)</f>
        <v>5157229</v>
      </c>
      <c r="K323" s="400"/>
    </row>
    <row r="324" spans="1:12" s="23" customFormat="1" ht="9.9499999999999993" customHeight="1" thickBot="1">
      <c r="A324" s="1162" t="s">
        <v>257</v>
      </c>
      <c r="B324" s="1163"/>
      <c r="C324" s="1164"/>
      <c r="D324" s="342"/>
      <c r="E324" s="230"/>
      <c r="F324" s="230"/>
      <c r="G324" s="230"/>
      <c r="H324" s="230"/>
      <c r="I324" s="230"/>
      <c r="J324" s="7"/>
      <c r="K324" s="400"/>
    </row>
    <row r="325" spans="1:12" s="25" customFormat="1" ht="9.9499999999999993" customHeight="1">
      <c r="A325" s="232"/>
      <c r="B325" s="319"/>
      <c r="C325" s="319"/>
      <c r="D325" s="232"/>
      <c r="E325" s="362"/>
      <c r="F325" s="362"/>
      <c r="G325" s="363"/>
      <c r="H325" s="363"/>
      <c r="I325" s="362"/>
      <c r="J325" s="7"/>
      <c r="K325" s="400"/>
    </row>
    <row r="326" spans="1:12" s="25" customFormat="1" ht="9.9499999999999993" customHeight="1">
      <c r="A326" s="364" t="s">
        <v>267</v>
      </c>
      <c r="B326" s="364"/>
      <c r="C326" s="365"/>
      <c r="D326" s="301"/>
      <c r="E326" s="366"/>
      <c r="F326" s="366"/>
      <c r="G326" s="367"/>
      <c r="H326" s="367"/>
      <c r="I326" s="366"/>
      <c r="J326" s="7"/>
      <c r="K326" s="400"/>
    </row>
    <row r="327" spans="1:12" s="25" customFormat="1" ht="9.9499999999999993" customHeight="1">
      <c r="A327" s="368" t="s">
        <v>182</v>
      </c>
      <c r="B327" s="368"/>
      <c r="C327" s="356"/>
      <c r="D327" s="301"/>
      <c r="E327" s="298">
        <v>495910</v>
      </c>
      <c r="F327" s="298">
        <v>546987</v>
      </c>
      <c r="G327" s="298">
        <v>477070</v>
      </c>
      <c r="H327" s="298">
        <v>512593</v>
      </c>
      <c r="I327" s="332">
        <v>493535</v>
      </c>
      <c r="J327" s="7"/>
      <c r="K327" s="400"/>
    </row>
    <row r="328" spans="1:12" s="25" customFormat="1" ht="9.9499999999999993" customHeight="1">
      <c r="A328" s="368" t="s">
        <v>256</v>
      </c>
      <c r="B328" s="368"/>
      <c r="C328" s="365" t="s">
        <v>268</v>
      </c>
      <c r="D328" s="369"/>
      <c r="E328" s="298"/>
      <c r="F328" s="298"/>
      <c r="G328" s="298"/>
      <c r="H328" s="298">
        <v>-58942</v>
      </c>
      <c r="I328" s="332">
        <v>-59114</v>
      </c>
      <c r="J328" s="7"/>
      <c r="K328" s="400"/>
    </row>
    <row r="329" spans="1:12" s="25" customFormat="1" ht="9.9499999999999993" customHeight="1">
      <c r="A329" s="368" t="s">
        <v>255</v>
      </c>
      <c r="B329" s="368"/>
      <c r="C329" s="365" t="s">
        <v>268</v>
      </c>
      <c r="D329" s="369"/>
      <c r="E329" s="366"/>
      <c r="F329" s="366"/>
      <c r="G329" s="367"/>
      <c r="H329" s="298">
        <v>-337407</v>
      </c>
      <c r="I329" s="332">
        <v>-319048</v>
      </c>
      <c r="J329" s="7"/>
      <c r="K329" s="400"/>
    </row>
    <row r="330" spans="1:12" s="25" customFormat="1" ht="8.65" customHeight="1">
      <c r="A330" s="364" t="s">
        <v>263</v>
      </c>
      <c r="B330" s="364"/>
      <c r="C330" s="365"/>
      <c r="D330" s="301"/>
      <c r="E330" s="366"/>
      <c r="F330" s="366"/>
      <c r="G330" s="367"/>
      <c r="H330" s="367"/>
      <c r="I330" s="366"/>
      <c r="J330" s="7"/>
      <c r="K330" s="400"/>
    </row>
    <row r="331" spans="1:12" s="25" customFormat="1" ht="8.65" customHeight="1">
      <c r="A331" s="368" t="s">
        <v>253</v>
      </c>
      <c r="B331" s="368"/>
      <c r="C331" s="365" t="s">
        <v>268</v>
      </c>
      <c r="D331" s="370"/>
      <c r="E331" s="298"/>
      <c r="F331" s="366"/>
      <c r="G331" s="367"/>
      <c r="H331" s="298">
        <v>12545</v>
      </c>
      <c r="I331" s="332"/>
      <c r="J331" s="7"/>
      <c r="K331" s="400"/>
    </row>
    <row r="332" spans="1:12" s="25" customFormat="1" ht="8.65" customHeight="1">
      <c r="A332" s="368" t="s">
        <v>182</v>
      </c>
      <c r="B332" s="368"/>
      <c r="C332" s="356"/>
      <c r="D332" s="301"/>
      <c r="E332" s="298">
        <v>381498</v>
      </c>
      <c r="F332" s="298">
        <v>376020</v>
      </c>
      <c r="G332" s="298">
        <v>405311</v>
      </c>
      <c r="H332" s="298">
        <v>386778</v>
      </c>
      <c r="I332" s="332">
        <f>I269</f>
        <v>397903</v>
      </c>
      <c r="J332" s="7"/>
      <c r="K332" s="400"/>
    </row>
    <row r="333" spans="1:12" s="25" customFormat="1" ht="8.65" customHeight="1">
      <c r="A333" s="368" t="s">
        <v>254</v>
      </c>
      <c r="B333" s="368"/>
      <c r="C333" s="356"/>
      <c r="D333" s="301"/>
      <c r="E333" s="298">
        <v>-381498</v>
      </c>
      <c r="F333" s="298">
        <v>-374937</v>
      </c>
      <c r="G333" s="298">
        <v>-367149</v>
      </c>
      <c r="H333" s="298">
        <v>-385524</v>
      </c>
      <c r="I333" s="332">
        <v>-367911</v>
      </c>
      <c r="J333" s="7"/>
      <c r="K333" s="400"/>
    </row>
    <row r="334" spans="1:12" s="25" customFormat="1" ht="8.65" customHeight="1">
      <c r="A334" s="364" t="s">
        <v>264</v>
      </c>
      <c r="B334" s="364"/>
      <c r="C334" s="365" t="s">
        <v>268</v>
      </c>
      <c r="D334" s="369"/>
      <c r="E334" s="298"/>
      <c r="F334" s="366"/>
      <c r="G334" s="367"/>
      <c r="H334" s="367"/>
      <c r="I334" s="366"/>
      <c r="J334" s="7"/>
      <c r="K334" s="400"/>
    </row>
    <row r="335" spans="1:12" s="25" customFormat="1" ht="8.65" customHeight="1">
      <c r="A335" s="368" t="s">
        <v>250</v>
      </c>
      <c r="B335" s="368"/>
      <c r="C335" s="1175" t="s">
        <v>269</v>
      </c>
      <c r="D335" s="1176"/>
      <c r="E335" s="366"/>
      <c r="F335" s="366"/>
      <c r="G335" s="367"/>
      <c r="H335" s="298">
        <v>126951</v>
      </c>
      <c r="I335" s="332">
        <v>127541</v>
      </c>
      <c r="J335" s="7"/>
      <c r="K335" s="400"/>
    </row>
    <row r="336" spans="1:12" s="25" customFormat="1" ht="8.65" customHeight="1">
      <c r="A336" s="364" t="s">
        <v>265</v>
      </c>
      <c r="B336" s="364"/>
      <c r="C336" s="365"/>
      <c r="D336" s="301"/>
      <c r="E336" s="366"/>
      <c r="F336" s="366"/>
      <c r="G336" s="367"/>
      <c r="H336" s="367"/>
      <c r="I336" s="366"/>
      <c r="J336" s="7"/>
      <c r="K336" s="400"/>
    </row>
    <row r="337" spans="1:11" s="25" customFormat="1" ht="8.65" customHeight="1">
      <c r="A337" s="368" t="s">
        <v>248</v>
      </c>
      <c r="B337" s="368"/>
      <c r="C337" s="365" t="s">
        <v>268</v>
      </c>
      <c r="D337" s="371"/>
      <c r="E337" s="366"/>
      <c r="F337" s="366"/>
      <c r="G337" s="367"/>
      <c r="H337" s="298">
        <v>77575</v>
      </c>
      <c r="I337" s="332">
        <v>78928</v>
      </c>
      <c r="J337" s="7"/>
      <c r="K337" s="400"/>
    </row>
    <row r="338" spans="1:11" s="25" customFormat="1" ht="8.65" customHeight="1">
      <c r="A338" s="368" t="s">
        <v>249</v>
      </c>
      <c r="B338" s="368"/>
      <c r="C338" s="365" t="s">
        <v>268</v>
      </c>
      <c r="D338" s="371"/>
      <c r="E338" s="366"/>
      <c r="F338" s="366"/>
      <c r="G338" s="367"/>
      <c r="H338" s="298">
        <v>120774</v>
      </c>
      <c r="I338" s="332">
        <v>121200</v>
      </c>
      <c r="J338" s="7"/>
      <c r="K338" s="400"/>
    </row>
    <row r="339" spans="1:11" s="25" customFormat="1" ht="8.65" customHeight="1">
      <c r="A339" s="368" t="s">
        <v>182</v>
      </c>
      <c r="B339" s="368"/>
      <c r="C339" s="356"/>
      <c r="D339" s="361"/>
      <c r="E339" s="298">
        <v>276240</v>
      </c>
      <c r="F339" s="298">
        <v>266501</v>
      </c>
      <c r="G339" s="298">
        <v>269872</v>
      </c>
      <c r="H339" s="298">
        <v>267105</v>
      </c>
      <c r="I339" s="332">
        <v>278346</v>
      </c>
      <c r="J339" s="7"/>
      <c r="K339" s="400"/>
    </row>
    <row r="340" spans="1:11" s="25" customFormat="1" ht="8.65" customHeight="1">
      <c r="A340" s="1177" t="s">
        <v>251</v>
      </c>
      <c r="B340" s="1178"/>
      <c r="C340" s="356"/>
      <c r="D340" s="361"/>
      <c r="E340" s="298">
        <v>-270104</v>
      </c>
      <c r="F340" s="298">
        <v>-260279</v>
      </c>
      <c r="G340" s="298">
        <v>-263555</v>
      </c>
      <c r="H340" s="298">
        <v>-260604</v>
      </c>
      <c r="I340" s="332">
        <v>-273572</v>
      </c>
      <c r="J340" s="7"/>
      <c r="K340" s="400"/>
    </row>
    <row r="341" spans="1:11" s="25" customFormat="1" ht="8.65" customHeight="1">
      <c r="A341" s="364" t="s">
        <v>266</v>
      </c>
      <c r="B341" s="364"/>
      <c r="C341" s="356"/>
      <c r="D341" s="301"/>
      <c r="E341" s="366"/>
      <c r="F341" s="366"/>
      <c r="G341" s="367"/>
      <c r="H341" s="367"/>
      <c r="I341" s="298"/>
      <c r="J341" s="7"/>
      <c r="K341" s="400"/>
    </row>
    <row r="342" spans="1:11" s="25" customFormat="1" ht="8.65" customHeight="1">
      <c r="A342" s="368" t="s">
        <v>182</v>
      </c>
      <c r="B342" s="368"/>
      <c r="C342" s="365" t="s">
        <v>268</v>
      </c>
      <c r="D342" s="369"/>
      <c r="E342" s="366"/>
      <c r="F342" s="366"/>
      <c r="G342" s="367"/>
      <c r="H342" s="298">
        <v>132772</v>
      </c>
      <c r="I342" s="332">
        <v>143983</v>
      </c>
      <c r="J342" s="7"/>
      <c r="K342" s="400"/>
    </row>
    <row r="343" spans="1:11" s="25" customFormat="1" ht="8.65" customHeight="1">
      <c r="A343" s="368" t="s">
        <v>252</v>
      </c>
      <c r="B343" s="368"/>
      <c r="C343" s="365" t="s">
        <v>268</v>
      </c>
      <c r="D343" s="369"/>
      <c r="E343" s="366"/>
      <c r="F343" s="366"/>
      <c r="G343" s="367"/>
      <c r="H343" s="298">
        <v>-11663</v>
      </c>
      <c r="I343" s="332">
        <v>-22867</v>
      </c>
      <c r="J343" s="7"/>
      <c r="K343" s="400"/>
    </row>
    <row r="344" spans="1:11" s="25" customFormat="1" ht="9.9499999999999993" customHeight="1" thickBot="1">
      <c r="A344" s="319"/>
      <c r="B344" s="319"/>
      <c r="C344" s="319"/>
      <c r="D344" s="372"/>
      <c r="E344" s="230"/>
      <c r="F344" s="230"/>
      <c r="G344" s="230"/>
      <c r="H344" s="230"/>
      <c r="I344" s="230"/>
      <c r="J344" s="7"/>
      <c r="K344" s="400"/>
    </row>
    <row r="345" spans="1:11" s="23" customFormat="1" ht="9.9499999999999993" customHeight="1" thickBot="1">
      <c r="A345" s="1162" t="s">
        <v>247</v>
      </c>
      <c r="B345" s="1163"/>
      <c r="C345" s="1164"/>
      <c r="D345" s="342"/>
      <c r="E345" s="230"/>
      <c r="F345" s="230"/>
      <c r="G345" s="230"/>
      <c r="H345" s="230"/>
      <c r="I345" s="230"/>
      <c r="J345" s="7"/>
      <c r="K345" s="400"/>
    </row>
    <row r="346" spans="1:11" s="25" customFormat="1" ht="8.65" customHeight="1">
      <c r="A346" s="319"/>
      <c r="B346" s="319"/>
      <c r="C346" s="319"/>
      <c r="D346" s="372"/>
      <c r="E346" s="230"/>
      <c r="F346" s="230"/>
      <c r="G346" s="230"/>
      <c r="H346" s="230"/>
      <c r="I346" s="230"/>
      <c r="J346" s="7"/>
      <c r="K346" s="400"/>
    </row>
    <row r="347" spans="1:11" s="25" customFormat="1" ht="8.65" customHeight="1">
      <c r="A347" s="319" t="s">
        <v>205</v>
      </c>
      <c r="B347" s="319"/>
      <c r="C347" s="319"/>
      <c r="D347" s="372"/>
      <c r="E347" s="298">
        <v>26764</v>
      </c>
      <c r="F347" s="298">
        <v>60402</v>
      </c>
      <c r="G347" s="298">
        <v>132867</v>
      </c>
      <c r="H347" s="298">
        <v>103870</v>
      </c>
      <c r="I347" s="332">
        <v>179154</v>
      </c>
      <c r="J347" s="3"/>
      <c r="K347" s="400"/>
    </row>
    <row r="348" spans="1:11" s="25" customFormat="1" ht="9.9499999999999993" customHeight="1" thickBot="1">
      <c r="A348" s="319"/>
      <c r="B348" s="319"/>
      <c r="C348" s="319"/>
      <c r="D348" s="372"/>
      <c r="E348" s="230"/>
      <c r="F348" s="230"/>
      <c r="G348" s="230"/>
      <c r="H348" s="230"/>
      <c r="I348" s="230"/>
      <c r="J348" s="3"/>
      <c r="K348" s="400"/>
    </row>
    <row r="349" spans="1:11" s="23" customFormat="1" ht="9.9499999999999993" customHeight="1" thickBot="1">
      <c r="A349" s="1162" t="s">
        <v>246</v>
      </c>
      <c r="B349" s="1163"/>
      <c r="C349" s="1164"/>
      <c r="D349" s="342"/>
      <c r="E349" s="230"/>
      <c r="F349" s="230"/>
      <c r="G349" s="230"/>
      <c r="H349" s="230"/>
      <c r="I349" s="230"/>
      <c r="J349" s="7"/>
      <c r="K349" s="400"/>
    </row>
    <row r="350" spans="1:11" s="25" customFormat="1" ht="8.65" customHeight="1">
      <c r="A350" s="319"/>
      <c r="B350" s="319"/>
      <c r="C350" s="319"/>
      <c r="D350" s="372"/>
      <c r="E350" s="230"/>
      <c r="F350" s="230"/>
      <c r="G350" s="230"/>
      <c r="H350" s="230"/>
      <c r="I350" s="230"/>
      <c r="J350" s="3"/>
      <c r="K350" s="400"/>
    </row>
    <row r="351" spans="1:11" s="25" customFormat="1" ht="8.65" customHeight="1">
      <c r="A351" s="356" t="s">
        <v>206</v>
      </c>
      <c r="B351" s="300"/>
      <c r="C351" s="300"/>
      <c r="D351" s="361"/>
      <c r="E351" s="298">
        <v>381498</v>
      </c>
      <c r="F351" s="298">
        <v>374937</v>
      </c>
      <c r="G351" s="298">
        <v>367149</v>
      </c>
      <c r="H351" s="298">
        <v>385524</v>
      </c>
      <c r="I351" s="298">
        <v>367911</v>
      </c>
      <c r="J351" s="3"/>
      <c r="K351" s="400"/>
    </row>
    <row r="352" spans="1:11" s="25" customFormat="1" ht="8.65" customHeight="1">
      <c r="A352" s="356" t="s">
        <v>207</v>
      </c>
      <c r="B352" s="300"/>
      <c r="C352" s="300"/>
      <c r="D352" s="361"/>
      <c r="E352" s="298">
        <v>270104</v>
      </c>
      <c r="F352" s="298">
        <v>260279</v>
      </c>
      <c r="G352" s="298">
        <v>263555</v>
      </c>
      <c r="H352" s="298">
        <v>260604</v>
      </c>
      <c r="I352" s="298">
        <v>273572</v>
      </c>
      <c r="J352" s="3"/>
      <c r="K352" s="400"/>
    </row>
    <row r="353" spans="1:12" s="25" customFormat="1" ht="8.85" customHeight="1">
      <c r="A353" s="356" t="s">
        <v>208</v>
      </c>
      <c r="B353" s="300"/>
      <c r="C353" s="300"/>
      <c r="D353" s="361"/>
      <c r="E353" s="298">
        <v>12300</v>
      </c>
      <c r="F353" s="298">
        <v>12540</v>
      </c>
      <c r="G353" s="298">
        <v>13395</v>
      </c>
      <c r="H353" s="298">
        <v>13380</v>
      </c>
      <c r="I353" s="332">
        <v>13960</v>
      </c>
      <c r="J353" s="3"/>
      <c r="K353" s="400"/>
    </row>
    <row r="354" spans="1:12" s="25" customFormat="1" ht="8.65" customHeight="1">
      <c r="A354" s="356" t="s">
        <v>444</v>
      </c>
      <c r="B354" s="300"/>
      <c r="C354" s="373"/>
      <c r="D354" s="361"/>
      <c r="E354" s="298">
        <v>0</v>
      </c>
      <c r="F354" s="298">
        <v>0</v>
      </c>
      <c r="G354" s="298">
        <v>0</v>
      </c>
      <c r="H354" s="298">
        <v>0</v>
      </c>
      <c r="I354" s="332">
        <v>0</v>
      </c>
      <c r="J354" s="3"/>
      <c r="K354" s="400"/>
    </row>
    <row r="355" spans="1:12" s="25" customFormat="1" ht="8.65" customHeight="1">
      <c r="A355" s="356" t="s">
        <v>445</v>
      </c>
      <c r="B355" s="300"/>
      <c r="C355" s="300"/>
      <c r="D355" s="361"/>
      <c r="E355" s="298">
        <v>59733</v>
      </c>
      <c r="F355" s="298">
        <v>60434</v>
      </c>
      <c r="G355" s="298">
        <v>63183</v>
      </c>
      <c r="H355" s="298">
        <v>60683</v>
      </c>
      <c r="I355" s="332">
        <v>63564</v>
      </c>
      <c r="J355" s="3"/>
      <c r="K355" s="400"/>
    </row>
    <row r="356" spans="1:12" s="25" customFormat="1" ht="8.65" customHeight="1">
      <c r="A356" s="356" t="s">
        <v>446</v>
      </c>
      <c r="B356" s="300"/>
      <c r="C356" s="300"/>
      <c r="D356" s="361"/>
      <c r="E356" s="298">
        <v>0</v>
      </c>
      <c r="F356" s="298">
        <v>0</v>
      </c>
      <c r="G356" s="298">
        <v>0</v>
      </c>
      <c r="H356" s="298">
        <v>0</v>
      </c>
      <c r="I356" s="332">
        <v>0</v>
      </c>
      <c r="J356" s="3"/>
      <c r="K356" s="400"/>
    </row>
    <row r="357" spans="1:12" s="25" customFormat="1" ht="8.65" customHeight="1">
      <c r="A357" s="356"/>
      <c r="B357" s="300"/>
      <c r="C357" s="300"/>
      <c r="D357" s="361"/>
      <c r="E357" s="298"/>
      <c r="F357" s="298"/>
      <c r="G357" s="298"/>
      <c r="H357" s="298"/>
      <c r="I357" s="298"/>
      <c r="J357" s="3"/>
      <c r="K357" s="400"/>
    </row>
    <row r="358" spans="1:12" s="101" customFormat="1" ht="9.9499999999999993" customHeight="1">
      <c r="A358" s="292" t="s">
        <v>160</v>
      </c>
      <c r="B358" s="300"/>
      <c r="C358" s="300"/>
      <c r="D358" s="301"/>
      <c r="E358" s="298">
        <v>723635</v>
      </c>
      <c r="F358" s="298">
        <v>708190</v>
      </c>
      <c r="G358" s="324">
        <v>707282</v>
      </c>
      <c r="H358" s="324">
        <v>720191</v>
      </c>
      <c r="I358" s="298">
        <v>719007</v>
      </c>
      <c r="J358" s="100"/>
      <c r="K358" s="400"/>
    </row>
    <row r="359" spans="1:12" s="25" customFormat="1" ht="9.9499999999999993" customHeight="1" thickBot="1">
      <c r="A359" s="319"/>
      <c r="B359" s="319"/>
      <c r="C359" s="319"/>
      <c r="D359" s="319"/>
      <c r="E359" s="230"/>
      <c r="F359" s="230"/>
      <c r="G359" s="230"/>
      <c r="H359" s="230"/>
      <c r="I359" s="230"/>
      <c r="J359" s="3"/>
      <c r="K359" s="400"/>
    </row>
    <row r="360" spans="1:12" s="23" customFormat="1" ht="9.9499999999999993" customHeight="1" thickBot="1">
      <c r="A360" s="1162" t="s">
        <v>245</v>
      </c>
      <c r="B360" s="1163"/>
      <c r="C360" s="1164"/>
      <c r="D360" s="342"/>
      <c r="E360" s="230"/>
      <c r="F360" s="230"/>
      <c r="G360" s="230"/>
      <c r="H360" s="230"/>
      <c r="I360" s="230"/>
      <c r="J360" s="7"/>
      <c r="K360" s="400"/>
    </row>
    <row r="361" spans="1:12" s="25" customFormat="1" ht="8.65" customHeight="1">
      <c r="A361" s="319"/>
      <c r="B361" s="319"/>
      <c r="C361" s="319"/>
      <c r="D361" s="319"/>
      <c r="E361" s="230"/>
      <c r="F361" s="230"/>
      <c r="G361" s="230"/>
      <c r="H361" s="230"/>
      <c r="I361" s="230"/>
      <c r="J361" s="3"/>
      <c r="K361" s="400"/>
    </row>
    <row r="362" spans="1:12" s="25" customFormat="1" ht="8.85" customHeight="1">
      <c r="A362" s="356" t="s">
        <v>177</v>
      </c>
      <c r="B362" s="300"/>
      <c r="C362" s="300"/>
      <c r="D362" s="361"/>
      <c r="E362" s="298">
        <v>204388</v>
      </c>
      <c r="F362" s="298">
        <v>206646</v>
      </c>
      <c r="G362" s="298">
        <v>312795</v>
      </c>
      <c r="H362" s="298">
        <v>414207</v>
      </c>
      <c r="I362" s="332">
        <v>453657</v>
      </c>
      <c r="J362" s="3"/>
      <c r="K362" s="400"/>
    </row>
    <row r="363" spans="1:12" s="25" customFormat="1" ht="8.85" customHeight="1">
      <c r="A363" s="356" t="s">
        <v>178</v>
      </c>
      <c r="B363" s="300"/>
      <c r="C363" s="300"/>
      <c r="D363" s="374"/>
      <c r="E363" s="298">
        <v>0</v>
      </c>
      <c r="F363" s="298">
        <v>0</v>
      </c>
      <c r="G363" s="298">
        <v>0</v>
      </c>
      <c r="H363" s="298">
        <v>0</v>
      </c>
      <c r="I363" s="332">
        <v>0</v>
      </c>
      <c r="J363" s="3"/>
      <c r="K363" s="400"/>
      <c r="L363" s="143"/>
    </row>
    <row r="364" spans="1:12" s="25" customFormat="1" ht="8.85" customHeight="1">
      <c r="A364" s="356" t="s">
        <v>226</v>
      </c>
      <c r="B364" s="300"/>
      <c r="C364" s="300"/>
      <c r="D364" s="361"/>
      <c r="E364" s="298">
        <v>0</v>
      </c>
      <c r="F364" s="298">
        <v>0</v>
      </c>
      <c r="G364" s="298">
        <v>0</v>
      </c>
      <c r="H364" s="298">
        <v>0</v>
      </c>
      <c r="I364" s="332">
        <v>0</v>
      </c>
      <c r="J364" s="3"/>
      <c r="K364" s="400"/>
    </row>
    <row r="365" spans="1:12" s="25" customFormat="1" ht="8.65" customHeight="1">
      <c r="A365" s="316"/>
      <c r="B365" s="328"/>
      <c r="C365" s="328"/>
      <c r="D365" s="375"/>
      <c r="E365" s="230"/>
      <c r="F365" s="230"/>
      <c r="G365" s="230"/>
      <c r="H365" s="230"/>
      <c r="I365" s="230"/>
      <c r="J365" s="3"/>
      <c r="K365" s="400"/>
    </row>
    <row r="366" spans="1:12" s="25" customFormat="1" ht="8.65" customHeight="1">
      <c r="A366" s="29"/>
      <c r="D366" s="36"/>
      <c r="E366" s="7"/>
      <c r="F366" s="7"/>
      <c r="G366" s="7"/>
      <c r="H366" s="7"/>
      <c r="I366" s="7"/>
      <c r="J366" s="3"/>
      <c r="K366" s="400"/>
    </row>
  </sheetData>
  <mergeCells count="35">
    <mergeCell ref="D275:H275"/>
    <mergeCell ref="A238:C238"/>
    <mergeCell ref="A248:D248"/>
    <mergeCell ref="A279:D279"/>
    <mergeCell ref="A262:D262"/>
    <mergeCell ref="I174:I175"/>
    <mergeCell ref="D184:H184"/>
    <mergeCell ref="G235:G236"/>
    <mergeCell ref="E174:E175"/>
    <mergeCell ref="H174:H175"/>
    <mergeCell ref="D235:D236"/>
    <mergeCell ref="I235:I236"/>
    <mergeCell ref="F235:F236"/>
    <mergeCell ref="F174:F175"/>
    <mergeCell ref="G174:G175"/>
    <mergeCell ref="A187:C187"/>
    <mergeCell ref="E235:E236"/>
    <mergeCell ref="H235:H236"/>
    <mergeCell ref="A360:C360"/>
    <mergeCell ref="A316:C316"/>
    <mergeCell ref="A324:C324"/>
    <mergeCell ref="C335:D335"/>
    <mergeCell ref="A340:B340"/>
    <mergeCell ref="A345:C345"/>
    <mergeCell ref="A349:C349"/>
    <mergeCell ref="A229:C229"/>
    <mergeCell ref="A96:C96"/>
    <mergeCell ref="D93:H93"/>
    <mergeCell ref="A235:C236"/>
    <mergeCell ref="D1:H1"/>
    <mergeCell ref="A5:B5"/>
    <mergeCell ref="A7:B7"/>
    <mergeCell ref="A27:C27"/>
    <mergeCell ref="A62:C62"/>
    <mergeCell ref="A146:C146"/>
  </mergeCells>
  <phoneticPr fontId="33" type="noConversion"/>
  <printOptions horizontalCentered="1"/>
  <pageMargins left="0" right="0" top="0" bottom="0.59055118110236227" header="0.51181102362204722" footer="0.51181102362204722"/>
  <pageSetup paperSize="9" scale="97" fitToHeight="4" orientation="portrait" horizontalDpi="300" verticalDpi="300" r:id="rId1"/>
  <headerFooter alignWithMargins="0"/>
  <rowBreaks count="2" manualBreakCount="2">
    <brk id="92" max="8" man="1"/>
    <brk id="183" max="16383" man="1"/>
  </rowBreaks>
  <legacyDrawing r:id="rId2"/>
</worksheet>
</file>

<file path=xl/worksheets/sheet13.xml><?xml version="1.0" encoding="utf-8"?>
<worksheet xmlns="http://schemas.openxmlformats.org/spreadsheetml/2006/main" xmlns:r="http://schemas.openxmlformats.org/officeDocument/2006/relationships">
  <dimension ref="A1:L366"/>
  <sheetViews>
    <sheetView topLeftCell="A133" workbookViewId="0">
      <selection activeCell="L154" sqref="L154"/>
    </sheetView>
  </sheetViews>
  <sheetFormatPr baseColWidth="10" defaultColWidth="10.7109375" defaultRowHeight="8.65" customHeight="1"/>
  <cols>
    <col min="1" max="1" width="11.7109375" style="8" customWidth="1"/>
    <col min="2" max="2" width="18.7109375" style="2" customWidth="1"/>
    <col min="3" max="3" width="9.7109375" style="2" customWidth="1"/>
    <col min="4" max="4" width="10.7109375" style="2"/>
    <col min="5" max="9" width="9.7109375" style="16" customWidth="1"/>
    <col min="10" max="10" width="8.7109375" style="16" customWidth="1"/>
    <col min="11" max="11" width="10.7109375" style="424"/>
    <col min="12" max="16384" width="10.7109375" style="8"/>
  </cols>
  <sheetData>
    <row r="1" spans="1:11" s="40" customFormat="1" ht="12" customHeight="1">
      <c r="A1" s="145">
        <v>38</v>
      </c>
      <c r="B1" s="38" t="s">
        <v>300</v>
      </c>
      <c r="D1" s="1144" t="s">
        <v>29</v>
      </c>
      <c r="E1" s="1144"/>
      <c r="F1" s="1144"/>
      <c r="G1" s="1144"/>
      <c r="H1" s="1144"/>
      <c r="I1" s="76" t="s">
        <v>239</v>
      </c>
      <c r="J1" s="39"/>
      <c r="K1" s="415"/>
    </row>
    <row r="2" spans="1:11" s="41" customFormat="1" ht="9" customHeight="1">
      <c r="A2" s="28"/>
      <c r="D2" s="27"/>
      <c r="E2" s="27"/>
      <c r="F2" s="27"/>
      <c r="G2" s="27"/>
      <c r="H2" s="27"/>
      <c r="I2" s="26"/>
      <c r="J2" s="29"/>
      <c r="K2" s="415"/>
    </row>
    <row r="3" spans="1:11" s="25" customFormat="1" ht="9.9499999999999993" customHeight="1">
      <c r="A3" s="1"/>
      <c r="D3" s="94" t="s">
        <v>31</v>
      </c>
      <c r="E3" s="95">
        <v>2005</v>
      </c>
      <c r="F3" s="95">
        <v>2006</v>
      </c>
      <c r="G3" s="95">
        <v>2007</v>
      </c>
      <c r="H3" s="95">
        <v>2008</v>
      </c>
      <c r="I3" s="95">
        <v>2009</v>
      </c>
      <c r="J3" s="3"/>
      <c r="K3" s="415"/>
    </row>
    <row r="4" spans="1:11" s="25" customFormat="1" ht="9" customHeight="1" thickBot="1">
      <c r="A4" s="1"/>
      <c r="D4" s="60"/>
      <c r="E4" s="61"/>
      <c r="F4" s="61"/>
      <c r="G4" s="61"/>
      <c r="H4" s="61"/>
      <c r="I4" s="61"/>
      <c r="J4" s="3"/>
      <c r="K4" s="415"/>
    </row>
    <row r="5" spans="1:11" s="25" customFormat="1" ht="11.1" customHeight="1" thickBot="1">
      <c r="A5" s="1156" t="s">
        <v>238</v>
      </c>
      <c r="B5" s="1157"/>
      <c r="C5" s="59"/>
      <c r="D5" s="60"/>
      <c r="E5" s="141">
        <v>1674</v>
      </c>
      <c r="F5" s="141">
        <v>1689</v>
      </c>
      <c r="G5" s="141">
        <v>1709</v>
      </c>
      <c r="H5" s="141">
        <v>1725</v>
      </c>
      <c r="I5" s="141">
        <v>1768</v>
      </c>
      <c r="J5" s="3"/>
      <c r="K5" s="415"/>
    </row>
    <row r="6" spans="1:11" s="25" customFormat="1" ht="9.9499999999999993" customHeight="1" thickBot="1">
      <c r="A6" s="1"/>
      <c r="D6" s="60"/>
      <c r="E6" s="61"/>
      <c r="F6" s="61"/>
      <c r="G6" s="61"/>
      <c r="H6" s="61"/>
      <c r="I6" s="61"/>
      <c r="J6" s="3"/>
      <c r="K6" s="415"/>
    </row>
    <row r="7" spans="1:11" s="25" customFormat="1" ht="11.1" customHeight="1" thickBot="1">
      <c r="A7" s="1156" t="s">
        <v>30</v>
      </c>
      <c r="B7" s="1157"/>
      <c r="C7" s="59"/>
      <c r="D7" s="31"/>
      <c r="E7" s="3"/>
      <c r="F7" s="3"/>
      <c r="G7" s="3"/>
      <c r="H7" s="3"/>
      <c r="I7" s="3"/>
      <c r="J7" s="3"/>
      <c r="K7" s="415"/>
    </row>
    <row r="8" spans="1:11" s="25" customFormat="1" ht="9" customHeight="1">
      <c r="A8" s="2"/>
      <c r="D8" s="2"/>
      <c r="E8" s="3"/>
      <c r="F8" s="3"/>
      <c r="G8" s="3"/>
      <c r="H8" s="3"/>
      <c r="I8" s="3"/>
      <c r="J8" s="3"/>
      <c r="K8" s="415"/>
    </row>
    <row r="9" spans="1:11" s="25" customFormat="1" ht="9" customHeight="1">
      <c r="A9" s="46" t="s">
        <v>233</v>
      </c>
      <c r="B9" s="19"/>
      <c r="C9" s="19"/>
      <c r="D9" s="4"/>
      <c r="E9" s="142">
        <v>74</v>
      </c>
      <c r="F9" s="142">
        <v>74</v>
      </c>
      <c r="G9" s="142">
        <v>74</v>
      </c>
      <c r="H9" s="142">
        <v>74</v>
      </c>
      <c r="I9" s="142">
        <v>74</v>
      </c>
      <c r="K9" s="432">
        <f>(E9+F9+G9+H9+I9)/5</f>
        <v>74</v>
      </c>
    </row>
    <row r="10" spans="1:11" s="25" customFormat="1" ht="8.85" customHeight="1">
      <c r="A10" s="10"/>
      <c r="B10" s="19"/>
      <c r="C10" s="19"/>
      <c r="D10" s="4"/>
      <c r="E10" s="54"/>
      <c r="F10" s="54"/>
      <c r="G10" s="21"/>
      <c r="H10" s="21"/>
      <c r="I10" s="54"/>
      <c r="J10" s="3"/>
      <c r="K10" s="415"/>
    </row>
    <row r="11" spans="1:11" s="23" customFormat="1" ht="9" customHeight="1">
      <c r="A11" s="46" t="s">
        <v>237</v>
      </c>
      <c r="B11" s="118"/>
      <c r="C11" s="118"/>
      <c r="D11" s="47" t="s">
        <v>181</v>
      </c>
      <c r="E11" s="13">
        <v>3722941</v>
      </c>
      <c r="F11" s="13">
        <v>3669811</v>
      </c>
      <c r="G11" s="13">
        <v>3827581</v>
      </c>
      <c r="H11" s="13">
        <v>5014757</v>
      </c>
      <c r="I11" s="14">
        <v>4248463</v>
      </c>
      <c r="J11" s="7"/>
      <c r="K11" s="414"/>
    </row>
    <row r="12" spans="1:11" s="44" customFormat="1" ht="8.85" customHeight="1">
      <c r="A12" s="48" t="s">
        <v>231</v>
      </c>
      <c r="B12" s="119"/>
      <c r="C12" s="119"/>
      <c r="D12" s="49"/>
      <c r="E12" s="13">
        <v>7178</v>
      </c>
      <c r="F12" s="13">
        <v>7854</v>
      </c>
      <c r="G12" s="13">
        <v>12018</v>
      </c>
      <c r="H12" s="13">
        <v>11216</v>
      </c>
      <c r="I12" s="152">
        <v>12229</v>
      </c>
      <c r="J12" s="45"/>
      <c r="K12" s="414"/>
    </row>
    <row r="13" spans="1:11" s="44" customFormat="1" ht="8.85" customHeight="1">
      <c r="A13" s="48" t="s">
        <v>232</v>
      </c>
      <c r="B13" s="119"/>
      <c r="C13" s="119"/>
      <c r="D13" s="50"/>
      <c r="E13" s="13">
        <v>44419</v>
      </c>
      <c r="F13" s="13">
        <v>41244</v>
      </c>
      <c r="G13" s="13">
        <v>23249</v>
      </c>
      <c r="H13" s="13">
        <v>43529</v>
      </c>
      <c r="I13" s="152">
        <v>51401</v>
      </c>
      <c r="J13" s="45"/>
      <c r="K13" s="414"/>
    </row>
    <row r="14" spans="1:11" s="23" customFormat="1" ht="8.65" customHeight="1">
      <c r="A14" s="407" t="s">
        <v>465</v>
      </c>
      <c r="B14" s="408"/>
      <c r="C14" s="408"/>
      <c r="D14" s="409"/>
      <c r="E14" s="410">
        <f>E11-E12-E13</f>
        <v>3671344</v>
      </c>
      <c r="F14" s="410">
        <f>F11-F12-F13</f>
        <v>3620713</v>
      </c>
      <c r="G14" s="410">
        <f>G11-G12-G13</f>
        <v>3792314</v>
      </c>
      <c r="H14" s="410">
        <f>H11-H12-H13</f>
        <v>4960012</v>
      </c>
      <c r="I14" s="410">
        <f>I11-I12-I13</f>
        <v>4184833</v>
      </c>
      <c r="J14" s="7"/>
      <c r="K14" s="414"/>
    </row>
    <row r="15" spans="1:11" s="23" customFormat="1" ht="9" customHeight="1">
      <c r="A15" s="46" t="s">
        <v>234</v>
      </c>
      <c r="B15" s="118"/>
      <c r="C15" s="118"/>
      <c r="D15" s="47" t="s">
        <v>181</v>
      </c>
      <c r="E15" s="13">
        <v>125836</v>
      </c>
      <c r="F15" s="13">
        <v>136826</v>
      </c>
      <c r="G15" s="13">
        <v>82186</v>
      </c>
      <c r="H15" s="13">
        <v>99756</v>
      </c>
      <c r="I15" s="14">
        <v>169500</v>
      </c>
      <c r="J15" s="7"/>
      <c r="K15" s="414"/>
    </row>
    <row r="16" spans="1:11" s="23" customFormat="1" ht="8.65" customHeight="1">
      <c r="A16" s="10"/>
      <c r="B16" s="118"/>
      <c r="C16" s="118"/>
      <c r="D16" s="51"/>
      <c r="E16" s="13"/>
      <c r="F16" s="13"/>
      <c r="G16" s="13"/>
      <c r="H16" s="13"/>
      <c r="I16" s="13"/>
      <c r="J16" s="7"/>
      <c r="K16" s="414"/>
    </row>
    <row r="17" spans="1:11" s="23" customFormat="1" ht="9" customHeight="1">
      <c r="A17" s="46" t="s">
        <v>235</v>
      </c>
      <c r="B17" s="120"/>
      <c r="C17" s="118"/>
      <c r="D17" s="47" t="s">
        <v>181</v>
      </c>
      <c r="E17" s="13">
        <v>0</v>
      </c>
      <c r="F17" s="13">
        <v>59435</v>
      </c>
      <c r="G17" s="13">
        <v>8320</v>
      </c>
      <c r="H17" s="13">
        <v>7946</v>
      </c>
      <c r="I17" s="14">
        <v>4767</v>
      </c>
      <c r="J17" s="7"/>
      <c r="K17" s="414"/>
    </row>
    <row r="18" spans="1:11" s="23" customFormat="1" ht="9" customHeight="1">
      <c r="A18" s="46" t="s">
        <v>236</v>
      </c>
      <c r="B18" s="120"/>
      <c r="C18" s="118"/>
      <c r="D18" s="47" t="s">
        <v>181</v>
      </c>
      <c r="E18" s="13">
        <v>0</v>
      </c>
      <c r="F18" s="13">
        <v>0</v>
      </c>
      <c r="G18" s="13">
        <v>0</v>
      </c>
      <c r="H18" s="13">
        <v>0</v>
      </c>
      <c r="I18" s="14">
        <v>0</v>
      </c>
      <c r="J18" s="7"/>
      <c r="K18" s="414"/>
    </row>
    <row r="19" spans="1:11" s="23" customFormat="1" ht="8.65" customHeight="1">
      <c r="A19" s="10"/>
      <c r="B19" s="118"/>
      <c r="C19" s="118"/>
      <c r="D19" s="4"/>
      <c r="E19" s="13"/>
      <c r="F19" s="13"/>
      <c r="G19" s="13"/>
      <c r="H19" s="13"/>
      <c r="I19" s="13"/>
      <c r="J19" s="7"/>
      <c r="K19" s="414"/>
    </row>
    <row r="20" spans="1:11" s="23" customFormat="1" ht="9" customHeight="1">
      <c r="A20" s="52" t="s">
        <v>193</v>
      </c>
      <c r="B20" s="118"/>
      <c r="C20" s="118"/>
      <c r="D20" s="53"/>
      <c r="E20" s="55">
        <v>3797180</v>
      </c>
      <c r="F20" s="55">
        <v>3816974</v>
      </c>
      <c r="G20" s="55">
        <v>3882820</v>
      </c>
      <c r="H20" s="55">
        <v>5067714</v>
      </c>
      <c r="I20" s="55">
        <v>4359100</v>
      </c>
      <c r="J20" s="32"/>
      <c r="K20" s="414"/>
    </row>
    <row r="21" spans="1:11" s="23" customFormat="1" ht="8.65" customHeight="1" thickBot="1">
      <c r="A21" s="75"/>
      <c r="B21" s="121"/>
      <c r="C21" s="118"/>
      <c r="D21" s="53"/>
      <c r="E21" s="13"/>
      <c r="F21" s="13"/>
      <c r="G21" s="15"/>
      <c r="H21" s="15"/>
      <c r="I21" s="15"/>
      <c r="J21" s="7"/>
      <c r="K21" s="414"/>
    </row>
    <row r="22" spans="1:11" s="23" customFormat="1" ht="9.9499999999999993" customHeight="1" thickBot="1">
      <c r="A22" s="77" t="s">
        <v>222</v>
      </c>
      <c r="B22" s="122"/>
      <c r="C22" s="123"/>
      <c r="D22" s="53"/>
      <c r="E22" s="13"/>
      <c r="F22" s="13"/>
      <c r="G22" s="15"/>
      <c r="H22" s="15"/>
      <c r="I22" s="15"/>
      <c r="J22" s="7"/>
      <c r="K22" s="414"/>
    </row>
    <row r="23" spans="1:11" s="23" customFormat="1" ht="9.9499999999999993" customHeight="1">
      <c r="A23" s="6" t="s">
        <v>224</v>
      </c>
      <c r="B23" s="12"/>
      <c r="C23" s="118"/>
      <c r="D23" s="53"/>
      <c r="E23" s="13"/>
      <c r="F23" s="13"/>
      <c r="G23" s="13">
        <v>3792314</v>
      </c>
      <c r="H23" s="13">
        <v>4960012</v>
      </c>
      <c r="I23" s="14">
        <v>4184832</v>
      </c>
      <c r="J23" s="7"/>
      <c r="K23" s="414"/>
    </row>
    <row r="24" spans="1:11" s="23" customFormat="1" ht="9.9499999999999993" customHeight="1">
      <c r="A24" s="10" t="s">
        <v>223</v>
      </c>
      <c r="B24" s="118"/>
      <c r="C24" s="118"/>
      <c r="D24" s="53"/>
      <c r="E24" s="13"/>
      <c r="F24" s="13"/>
      <c r="G24" s="13">
        <v>6746147</v>
      </c>
      <c r="H24" s="13">
        <v>8770411</v>
      </c>
      <c r="I24" s="14">
        <v>7374761</v>
      </c>
      <c r="J24" s="7"/>
      <c r="K24" s="414">
        <f>SUM(G24:I24)</f>
        <v>22891319</v>
      </c>
    </row>
    <row r="25" spans="1:11" s="43" customFormat="1" ht="9.9499999999999993" customHeight="1">
      <c r="A25" s="46" t="s">
        <v>225</v>
      </c>
      <c r="B25" s="120"/>
      <c r="C25" s="120"/>
      <c r="D25" s="116"/>
      <c r="E25" s="69"/>
      <c r="F25" s="69"/>
      <c r="G25" s="124">
        <v>56.214517709145682</v>
      </c>
      <c r="H25" s="124">
        <v>56.553928886570993</v>
      </c>
      <c r="I25" s="124">
        <v>56.745323678963963</v>
      </c>
      <c r="J25" s="117"/>
      <c r="K25" s="414"/>
    </row>
    <row r="26" spans="1:11" s="23" customFormat="1" ht="9.9499999999999993" customHeight="1" thickBot="1">
      <c r="A26" s="2"/>
      <c r="B26" s="7"/>
      <c r="C26" s="7"/>
      <c r="D26" s="2"/>
      <c r="E26" s="7"/>
      <c r="F26" s="7"/>
      <c r="G26" s="7"/>
      <c r="H26" s="7"/>
      <c r="I26" s="7"/>
      <c r="J26" s="7"/>
      <c r="K26" s="414"/>
    </row>
    <row r="27" spans="1:11" s="25" customFormat="1" ht="11.1" customHeight="1" thickBot="1">
      <c r="A27" s="1145" t="s">
        <v>32</v>
      </c>
      <c r="B27" s="1146"/>
      <c r="C27" s="1147"/>
      <c r="D27" s="31"/>
      <c r="E27" s="3"/>
      <c r="F27" s="3"/>
      <c r="G27" s="3"/>
      <c r="H27" s="3"/>
      <c r="I27" s="3"/>
      <c r="J27" s="3"/>
      <c r="K27" s="415"/>
    </row>
    <row r="28" spans="1:11" s="25" customFormat="1" ht="9.9499999999999993" customHeight="1">
      <c r="A28" s="2"/>
      <c r="B28" s="3"/>
      <c r="C28" s="3"/>
      <c r="D28" s="2"/>
      <c r="E28" s="7"/>
      <c r="F28" s="7"/>
      <c r="G28" s="7"/>
      <c r="H28" s="7"/>
      <c r="I28" s="7"/>
      <c r="J28" s="7"/>
      <c r="K28" s="415"/>
    </row>
    <row r="29" spans="1:11" s="42" customFormat="1" ht="9.9499999999999993" customHeight="1">
      <c r="A29" s="115" t="s">
        <v>33</v>
      </c>
      <c r="K29" s="403"/>
    </row>
    <row r="30" spans="1:11" s="25" customFormat="1" ht="8.65" customHeight="1">
      <c r="A30" s="10" t="s">
        <v>34</v>
      </c>
      <c r="B30" s="19"/>
      <c r="C30" s="19"/>
      <c r="D30" s="4"/>
      <c r="E30" s="13"/>
      <c r="F30" s="13"/>
      <c r="G30" s="13"/>
      <c r="H30" s="13"/>
      <c r="I30" s="13"/>
      <c r="J30" s="7"/>
      <c r="K30" s="415"/>
    </row>
    <row r="31" spans="1:11" s="25" customFormat="1" ht="8.65" customHeight="1">
      <c r="A31" s="10" t="s">
        <v>35</v>
      </c>
      <c r="B31" s="19"/>
      <c r="C31" s="19"/>
      <c r="D31" s="4"/>
      <c r="E31" s="13">
        <v>57436</v>
      </c>
      <c r="F31" s="13">
        <v>60140</v>
      </c>
      <c r="G31" s="13">
        <v>81235</v>
      </c>
      <c r="H31" s="13">
        <v>1318627</v>
      </c>
      <c r="I31" s="14">
        <v>1092590</v>
      </c>
      <c r="J31" s="7"/>
      <c r="K31" s="415"/>
    </row>
    <row r="32" spans="1:11" s="25" customFormat="1" ht="8.65" customHeight="1">
      <c r="A32" s="10" t="s">
        <v>36</v>
      </c>
      <c r="B32" s="19"/>
      <c r="C32" s="19"/>
      <c r="D32" s="4"/>
      <c r="E32" s="13">
        <v>2612506</v>
      </c>
      <c r="F32" s="13">
        <v>2487507</v>
      </c>
      <c r="G32" s="13">
        <v>2426643</v>
      </c>
      <c r="H32" s="13">
        <v>1614159</v>
      </c>
      <c r="I32" s="14">
        <v>1847240</v>
      </c>
      <c r="J32" s="7"/>
      <c r="K32" s="415"/>
    </row>
    <row r="33" spans="1:11" s="25" customFormat="1" ht="8.65" customHeight="1">
      <c r="A33" s="10" t="s">
        <v>37</v>
      </c>
      <c r="B33" s="19"/>
      <c r="C33" s="19"/>
      <c r="D33" s="4"/>
      <c r="E33" s="13">
        <v>1114861</v>
      </c>
      <c r="F33" s="13">
        <v>1091749</v>
      </c>
      <c r="G33" s="13">
        <v>1068839</v>
      </c>
      <c r="H33" s="13">
        <v>1046187</v>
      </c>
      <c r="I33" s="14">
        <v>908785</v>
      </c>
      <c r="J33" s="7"/>
      <c r="K33" s="415"/>
    </row>
    <row r="34" spans="1:11" s="25" customFormat="1" ht="8.65" customHeight="1">
      <c r="A34" s="10" t="s">
        <v>38</v>
      </c>
      <c r="B34" s="19"/>
      <c r="C34" s="19"/>
      <c r="D34" s="4"/>
      <c r="E34" s="13">
        <v>386931</v>
      </c>
      <c r="F34" s="13">
        <v>479258</v>
      </c>
      <c r="G34" s="13">
        <v>505524</v>
      </c>
      <c r="H34" s="13">
        <v>635904</v>
      </c>
      <c r="I34" s="14">
        <v>580679</v>
      </c>
      <c r="J34" s="7"/>
      <c r="K34" s="415"/>
    </row>
    <row r="35" spans="1:11" s="25" customFormat="1" ht="8.65" customHeight="1">
      <c r="A35" s="10" t="s">
        <v>39</v>
      </c>
      <c r="B35" s="19"/>
      <c r="C35" s="19"/>
      <c r="D35" s="4"/>
      <c r="E35" s="13"/>
      <c r="F35" s="13"/>
      <c r="G35" s="13"/>
      <c r="H35" s="13"/>
      <c r="I35" s="13"/>
      <c r="J35" s="7"/>
      <c r="K35" s="415"/>
    </row>
    <row r="36" spans="1:11" s="25" customFormat="1" ht="8.65" customHeight="1">
      <c r="A36" s="10" t="s">
        <v>40</v>
      </c>
      <c r="B36" s="19"/>
      <c r="C36" s="19"/>
      <c r="D36" s="4"/>
      <c r="E36" s="13">
        <v>10307827</v>
      </c>
      <c r="F36" s="13">
        <v>10102021</v>
      </c>
      <c r="G36" s="13">
        <v>9827287</v>
      </c>
      <c r="H36" s="13">
        <v>9480838</v>
      </c>
      <c r="I36" s="14">
        <v>9088028</v>
      </c>
      <c r="J36" s="7"/>
      <c r="K36" s="415"/>
    </row>
    <row r="37" spans="1:11" s="25" customFormat="1" ht="8.65" customHeight="1">
      <c r="A37" s="10" t="s">
        <v>41</v>
      </c>
      <c r="B37" s="19"/>
      <c r="C37" s="19"/>
      <c r="D37" s="4"/>
      <c r="E37" s="13">
        <v>41800</v>
      </c>
      <c r="F37" s="13">
        <v>41800</v>
      </c>
      <c r="G37" s="13">
        <v>41800</v>
      </c>
      <c r="H37" s="13">
        <v>41800</v>
      </c>
      <c r="I37" s="14">
        <v>41800</v>
      </c>
      <c r="J37" s="7"/>
      <c r="K37" s="415"/>
    </row>
    <row r="38" spans="1:11" s="23" customFormat="1" ht="8.65" customHeight="1">
      <c r="A38" s="10" t="s">
        <v>42</v>
      </c>
      <c r="B38" s="118"/>
      <c r="C38" s="118"/>
      <c r="D38" s="4"/>
      <c r="E38" s="13">
        <v>0</v>
      </c>
      <c r="F38" s="13">
        <v>0</v>
      </c>
      <c r="G38" s="13">
        <v>0</v>
      </c>
      <c r="H38" s="13">
        <v>0</v>
      </c>
      <c r="I38" s="14">
        <v>0</v>
      </c>
      <c r="J38" s="7"/>
      <c r="K38" s="414"/>
    </row>
    <row r="39" spans="1:11" s="25" customFormat="1" ht="8.65" customHeight="1">
      <c r="A39" s="10" t="s">
        <v>43</v>
      </c>
      <c r="B39" s="19"/>
      <c r="C39" s="19"/>
      <c r="D39" s="4"/>
      <c r="E39" s="13">
        <v>0</v>
      </c>
      <c r="F39" s="13">
        <v>0</v>
      </c>
      <c r="G39" s="13">
        <v>0</v>
      </c>
      <c r="H39" s="13">
        <v>0</v>
      </c>
      <c r="I39" s="14">
        <v>0</v>
      </c>
      <c r="J39" s="7"/>
      <c r="K39" s="415"/>
    </row>
    <row r="40" spans="1:11" s="23" customFormat="1" ht="8.65" customHeight="1">
      <c r="A40" s="10" t="s">
        <v>44</v>
      </c>
      <c r="B40" s="118"/>
      <c r="C40" s="118"/>
      <c r="D40" s="4"/>
      <c r="E40" s="13"/>
      <c r="F40" s="13"/>
      <c r="G40" s="13"/>
      <c r="H40" s="13"/>
      <c r="I40" s="13"/>
      <c r="J40" s="7"/>
      <c r="K40" s="414"/>
    </row>
    <row r="41" spans="1:11" s="23" customFormat="1" ht="8.65" customHeight="1">
      <c r="A41" s="10" t="s">
        <v>45</v>
      </c>
      <c r="B41" s="118"/>
      <c r="C41" s="118"/>
      <c r="D41" s="4"/>
      <c r="E41" s="13">
        <v>9458</v>
      </c>
      <c r="F41" s="13">
        <v>42424</v>
      </c>
      <c r="G41" s="13">
        <v>19867</v>
      </c>
      <c r="H41" s="13">
        <v>0</v>
      </c>
      <c r="I41" s="14">
        <v>0</v>
      </c>
      <c r="J41" s="33">
        <v>71749</v>
      </c>
      <c r="K41" s="414"/>
    </row>
    <row r="42" spans="1:11" s="25" customFormat="1" ht="8.65" customHeight="1">
      <c r="A42" s="10" t="s">
        <v>46</v>
      </c>
      <c r="B42" s="19"/>
      <c r="C42" s="19"/>
      <c r="D42" s="4"/>
      <c r="E42" s="13"/>
      <c r="F42" s="13"/>
      <c r="G42" s="13"/>
      <c r="H42" s="13"/>
      <c r="I42" s="13"/>
      <c r="J42" s="7"/>
      <c r="K42" s="415"/>
    </row>
    <row r="43" spans="1:11" s="25" customFormat="1" ht="8.65" customHeight="1">
      <c r="A43" s="10" t="s">
        <v>47</v>
      </c>
      <c r="B43" s="19"/>
      <c r="C43" s="19"/>
      <c r="D43" s="4"/>
      <c r="E43" s="13">
        <v>0</v>
      </c>
      <c r="F43" s="13">
        <v>0</v>
      </c>
      <c r="G43" s="13">
        <v>0</v>
      </c>
      <c r="H43" s="13">
        <v>0</v>
      </c>
      <c r="I43" s="14">
        <v>0</v>
      </c>
      <c r="J43" s="7"/>
      <c r="K43" s="415"/>
    </row>
    <row r="44" spans="1:11" s="25" customFormat="1" ht="8.1" customHeight="1">
      <c r="A44" s="10"/>
      <c r="B44" s="19"/>
      <c r="C44" s="19"/>
      <c r="D44" s="4"/>
      <c r="E44" s="13"/>
      <c r="F44" s="13"/>
      <c r="G44" s="13"/>
      <c r="H44" s="13"/>
      <c r="I44" s="13"/>
      <c r="J44" s="7"/>
      <c r="K44" s="415"/>
    </row>
    <row r="45" spans="1:11" s="101" customFormat="1" ht="9.9499999999999993" customHeight="1">
      <c r="A45" s="46" t="s">
        <v>48</v>
      </c>
      <c r="B45" s="125"/>
      <c r="C45" s="125"/>
      <c r="D45" s="91"/>
      <c r="E45" s="55">
        <v>14530819</v>
      </c>
      <c r="F45" s="55">
        <v>14304899</v>
      </c>
      <c r="G45" s="55">
        <v>13971195</v>
      </c>
      <c r="H45" s="55">
        <v>14137515</v>
      </c>
      <c r="I45" s="55">
        <v>13559122</v>
      </c>
      <c r="J45" s="33">
        <v>70503550</v>
      </c>
      <c r="K45" s="415"/>
    </row>
    <row r="46" spans="1:11" s="25" customFormat="1" ht="8.65" customHeight="1">
      <c r="A46" s="2"/>
      <c r="B46" s="3"/>
      <c r="C46" s="3"/>
      <c r="D46" s="2"/>
      <c r="E46" s="7"/>
      <c r="F46" s="7"/>
      <c r="G46" s="7"/>
      <c r="H46" s="7"/>
      <c r="I46" s="7"/>
      <c r="J46" s="33">
        <v>70503550</v>
      </c>
      <c r="K46" s="415"/>
    </row>
    <row r="47" spans="1:11" s="23" customFormat="1" ht="9.9499999999999993" customHeight="1">
      <c r="A47" s="115" t="s">
        <v>49</v>
      </c>
      <c r="B47" s="7"/>
      <c r="C47" s="7"/>
      <c r="D47" s="1"/>
      <c r="E47" s="7"/>
      <c r="F47" s="7"/>
      <c r="G47" s="7"/>
      <c r="H47" s="7"/>
      <c r="I47" s="7"/>
      <c r="J47" s="7"/>
      <c r="K47" s="414"/>
    </row>
    <row r="48" spans="1:11" s="23" customFormat="1" ht="8.65" customHeight="1">
      <c r="A48" s="10" t="s">
        <v>50</v>
      </c>
      <c r="B48" s="118"/>
      <c r="C48" s="118"/>
      <c r="D48" s="4"/>
      <c r="E48" s="13"/>
      <c r="F48" s="13"/>
      <c r="G48" s="13"/>
      <c r="H48" s="13"/>
      <c r="I48" s="13"/>
      <c r="J48" s="7"/>
      <c r="K48" s="414"/>
    </row>
    <row r="49" spans="1:12" s="23" customFormat="1" ht="8.65" customHeight="1">
      <c r="A49" s="10" t="s">
        <v>51</v>
      </c>
      <c r="B49" s="118"/>
      <c r="C49" s="118"/>
      <c r="D49" s="4"/>
      <c r="E49" s="13">
        <v>970870</v>
      </c>
      <c r="F49" s="13">
        <v>875939</v>
      </c>
      <c r="G49" s="13">
        <v>133200</v>
      </c>
      <c r="H49" s="13">
        <v>41887</v>
      </c>
      <c r="I49" s="14">
        <v>39847</v>
      </c>
      <c r="J49" s="7"/>
      <c r="K49" s="414"/>
    </row>
    <row r="50" spans="1:12" s="23" customFormat="1" ht="8.65" customHeight="1">
      <c r="A50" s="10" t="s">
        <v>52</v>
      </c>
      <c r="B50" s="118"/>
      <c r="C50" s="118"/>
      <c r="D50" s="4"/>
      <c r="E50" s="13">
        <v>0</v>
      </c>
      <c r="F50" s="13">
        <v>0</v>
      </c>
      <c r="G50" s="13">
        <v>212429</v>
      </c>
      <c r="H50" s="13">
        <v>0</v>
      </c>
      <c r="I50" s="14">
        <v>0</v>
      </c>
      <c r="J50" s="7"/>
      <c r="K50" s="414"/>
    </row>
    <row r="51" spans="1:12" s="25" customFormat="1" ht="8.65" customHeight="1">
      <c r="A51" s="10" t="s">
        <v>53</v>
      </c>
      <c r="B51" s="19"/>
      <c r="C51" s="19"/>
      <c r="D51" s="4"/>
      <c r="E51" s="13">
        <v>9517600</v>
      </c>
      <c r="F51" s="13">
        <v>8931093</v>
      </c>
      <c r="G51" s="13">
        <v>9672463</v>
      </c>
      <c r="H51" s="13">
        <v>9142813</v>
      </c>
      <c r="I51" s="14">
        <v>8096200</v>
      </c>
      <c r="J51" s="7"/>
      <c r="K51" s="415"/>
    </row>
    <row r="52" spans="1:12" s="23" customFormat="1" ht="8.65" customHeight="1">
      <c r="A52" s="10" t="s">
        <v>228</v>
      </c>
      <c r="B52" s="118"/>
      <c r="C52" s="118"/>
      <c r="D52" s="4"/>
      <c r="E52" s="13">
        <v>55129</v>
      </c>
      <c r="F52" s="13">
        <v>55673</v>
      </c>
      <c r="G52" s="13">
        <v>56517</v>
      </c>
      <c r="H52" s="13">
        <v>57255</v>
      </c>
      <c r="I52" s="14">
        <v>57693</v>
      </c>
      <c r="J52" s="7"/>
      <c r="K52" s="414"/>
    </row>
    <row r="53" spans="1:12" s="25" customFormat="1" ht="8.65" customHeight="1">
      <c r="A53" s="10" t="s">
        <v>54</v>
      </c>
      <c r="B53" s="19"/>
      <c r="C53" s="19"/>
      <c r="D53" s="4"/>
      <c r="E53" s="13">
        <v>0</v>
      </c>
      <c r="F53" s="13">
        <v>0</v>
      </c>
      <c r="G53" s="13">
        <v>0</v>
      </c>
      <c r="H53" s="13">
        <v>105000</v>
      </c>
      <c r="I53" s="14">
        <v>142000</v>
      </c>
      <c r="J53" s="7"/>
      <c r="K53" s="415"/>
    </row>
    <row r="54" spans="1:12" s="23" customFormat="1" ht="8.65" customHeight="1">
      <c r="A54" s="10" t="s">
        <v>55</v>
      </c>
      <c r="B54" s="118"/>
      <c r="C54" s="118"/>
      <c r="D54" s="4"/>
      <c r="E54" s="13">
        <v>692520</v>
      </c>
      <c r="F54" s="13">
        <v>1003997</v>
      </c>
      <c r="G54" s="13">
        <v>594914</v>
      </c>
      <c r="H54" s="13">
        <v>763699</v>
      </c>
      <c r="I54" s="14">
        <v>715242</v>
      </c>
      <c r="J54" s="7"/>
      <c r="K54" s="414"/>
    </row>
    <row r="55" spans="1:12" s="23" customFormat="1" ht="8.65" customHeight="1">
      <c r="A55" s="10" t="s">
        <v>44</v>
      </c>
      <c r="B55" s="118"/>
      <c r="C55" s="118"/>
      <c r="D55" s="4"/>
      <c r="E55" s="13"/>
      <c r="F55" s="13"/>
      <c r="G55" s="13"/>
      <c r="H55" s="13"/>
      <c r="I55" s="13"/>
      <c r="J55" s="7"/>
      <c r="K55" s="414"/>
    </row>
    <row r="56" spans="1:12" s="23" customFormat="1" ht="8.65" customHeight="1">
      <c r="A56" s="10" t="s">
        <v>229</v>
      </c>
      <c r="B56" s="118"/>
      <c r="C56" s="118"/>
      <c r="D56" s="4"/>
      <c r="E56" s="13">
        <v>1670373</v>
      </c>
      <c r="F56" s="13">
        <v>1700159</v>
      </c>
      <c r="G56" s="13">
        <v>1558387</v>
      </c>
      <c r="H56" s="13">
        <v>1578613</v>
      </c>
      <c r="I56" s="14">
        <v>1872493</v>
      </c>
      <c r="J56" s="33">
        <v>8380025</v>
      </c>
      <c r="K56" s="414"/>
    </row>
    <row r="57" spans="1:12" s="25" customFormat="1" ht="8.65" customHeight="1">
      <c r="A57" s="10" t="s">
        <v>56</v>
      </c>
      <c r="B57" s="19"/>
      <c r="C57" s="19"/>
      <c r="D57" s="4"/>
      <c r="E57" s="13"/>
      <c r="F57" s="13"/>
      <c r="G57" s="13"/>
      <c r="H57" s="13"/>
      <c r="I57" s="13"/>
      <c r="J57" s="7"/>
      <c r="K57" s="415"/>
    </row>
    <row r="58" spans="1:12" s="25" customFormat="1" ht="8.65" customHeight="1">
      <c r="A58" s="10" t="s">
        <v>57</v>
      </c>
      <c r="B58" s="19"/>
      <c r="C58" s="19"/>
      <c r="D58" s="4"/>
      <c r="E58" s="13">
        <v>1624327</v>
      </c>
      <c r="F58" s="13">
        <v>1738038</v>
      </c>
      <c r="G58" s="13">
        <v>1743285</v>
      </c>
      <c r="H58" s="13">
        <v>2448248</v>
      </c>
      <c r="I58" s="14">
        <v>2635647</v>
      </c>
      <c r="J58" s="144"/>
      <c r="K58" s="415"/>
    </row>
    <row r="59" spans="1:12" s="25" customFormat="1" ht="8.1" customHeight="1">
      <c r="A59" s="10"/>
      <c r="B59" s="19"/>
      <c r="C59" s="19"/>
      <c r="D59" s="4"/>
      <c r="E59" s="13"/>
      <c r="F59" s="13"/>
      <c r="G59" s="13"/>
      <c r="H59" s="13"/>
      <c r="I59" s="13"/>
      <c r="J59" s="7"/>
      <c r="K59" s="415"/>
    </row>
    <row r="60" spans="1:12" s="43" customFormat="1" ht="9.9499999999999993" customHeight="1">
      <c r="A60" s="46" t="s">
        <v>58</v>
      </c>
      <c r="B60" s="120"/>
      <c r="C60" s="120"/>
      <c r="D60" s="91"/>
      <c r="E60" s="55">
        <v>14530819</v>
      </c>
      <c r="F60" s="55">
        <v>14304899</v>
      </c>
      <c r="G60" s="55">
        <v>13971195</v>
      </c>
      <c r="H60" s="55">
        <v>14137515</v>
      </c>
      <c r="I60" s="55">
        <v>13559122</v>
      </c>
      <c r="J60" s="108" t="s">
        <v>270</v>
      </c>
      <c r="K60" s="417"/>
      <c r="L60" s="143"/>
    </row>
    <row r="61" spans="1:12" s="25" customFormat="1" ht="9.9499999999999993" customHeight="1" thickBot="1">
      <c r="A61" s="2"/>
      <c r="B61" s="3"/>
      <c r="C61" s="3"/>
      <c r="D61" s="2"/>
      <c r="E61" s="7"/>
      <c r="F61" s="7"/>
      <c r="G61" s="7"/>
      <c r="H61" s="7"/>
      <c r="I61" s="7"/>
      <c r="J61" s="33">
        <v>70503550</v>
      </c>
      <c r="K61" s="415"/>
    </row>
    <row r="62" spans="1:12" s="25" customFormat="1" ht="11.1" customHeight="1" thickBot="1">
      <c r="A62" s="1145" t="s">
        <v>59</v>
      </c>
      <c r="B62" s="1146"/>
      <c r="C62" s="1147"/>
      <c r="D62" s="31"/>
      <c r="E62" s="3"/>
      <c r="F62" s="3"/>
      <c r="G62" s="3"/>
      <c r="H62" s="3"/>
      <c r="I62" s="3"/>
      <c r="J62" s="3"/>
      <c r="K62" s="415"/>
    </row>
    <row r="63" spans="1:12" s="23" customFormat="1" ht="9.9499999999999993" customHeight="1">
      <c r="A63" s="2"/>
      <c r="B63" s="7"/>
      <c r="C63" s="7"/>
      <c r="D63" s="2"/>
      <c r="E63" s="34"/>
      <c r="F63" s="34"/>
      <c r="G63" s="24"/>
      <c r="H63" s="24"/>
      <c r="I63" s="34"/>
      <c r="J63" s="7"/>
      <c r="K63" s="414"/>
    </row>
    <row r="64" spans="1:12" s="43" customFormat="1" ht="9.9499999999999993" customHeight="1">
      <c r="A64" s="42" t="s">
        <v>60</v>
      </c>
      <c r="B64" s="56"/>
      <c r="C64" s="56"/>
      <c r="D64" s="109"/>
      <c r="E64" s="56"/>
      <c r="F64" s="56"/>
      <c r="G64" s="56"/>
      <c r="H64" s="56"/>
      <c r="I64" s="56"/>
      <c r="J64" s="56"/>
      <c r="K64" s="414"/>
    </row>
    <row r="65" spans="1:11" s="25" customFormat="1" ht="8.85" customHeight="1">
      <c r="A65" s="2"/>
      <c r="B65" s="3"/>
      <c r="C65" s="3"/>
      <c r="D65" s="2"/>
      <c r="E65" s="7"/>
      <c r="F65" s="7"/>
      <c r="G65" s="7"/>
      <c r="H65" s="7"/>
      <c r="I65" s="7"/>
      <c r="J65" s="7"/>
      <c r="K65" s="415"/>
    </row>
    <row r="66" spans="1:11" s="43" customFormat="1" ht="9.9499999999999993" customHeight="1">
      <c r="A66" s="42" t="s">
        <v>61</v>
      </c>
      <c r="B66" s="56"/>
      <c r="C66" s="56"/>
      <c r="D66" s="42"/>
      <c r="E66" s="56"/>
      <c r="F66" s="56"/>
      <c r="G66" s="56"/>
      <c r="H66" s="56"/>
      <c r="I66" s="56"/>
      <c r="J66" s="56"/>
      <c r="K66" s="414"/>
    </row>
    <row r="67" spans="1:11" s="23" customFormat="1" ht="8.65" customHeight="1">
      <c r="A67" s="10" t="s">
        <v>62</v>
      </c>
      <c r="B67" s="118"/>
      <c r="C67" s="118"/>
      <c r="D67" s="4"/>
      <c r="E67" s="13">
        <v>496510</v>
      </c>
      <c r="F67" s="13">
        <v>499901</v>
      </c>
      <c r="G67" s="13">
        <v>485828</v>
      </c>
      <c r="H67" s="13">
        <v>509567</v>
      </c>
      <c r="I67" s="14">
        <v>493408</v>
      </c>
      <c r="J67" s="7"/>
      <c r="K67" s="414"/>
    </row>
    <row r="68" spans="1:11" s="23" customFormat="1" ht="8.65" customHeight="1">
      <c r="A68" s="10" t="s">
        <v>63</v>
      </c>
      <c r="B68" s="118"/>
      <c r="C68" s="118"/>
      <c r="D68" s="4"/>
      <c r="E68" s="13">
        <v>152564</v>
      </c>
      <c r="F68" s="13">
        <v>171697</v>
      </c>
      <c r="G68" s="13">
        <v>166350</v>
      </c>
      <c r="H68" s="13">
        <v>171535</v>
      </c>
      <c r="I68" s="14">
        <v>176850</v>
      </c>
      <c r="J68" s="7"/>
      <c r="K68" s="414"/>
    </row>
    <row r="69" spans="1:11" s="23" customFormat="1" ht="8.65" customHeight="1">
      <c r="A69" s="10" t="s">
        <v>64</v>
      </c>
      <c r="B69" s="118"/>
      <c r="C69" s="118"/>
      <c r="D69" s="4"/>
      <c r="E69" s="13">
        <v>2553239</v>
      </c>
      <c r="F69" s="13">
        <v>2486488</v>
      </c>
      <c r="G69" s="13">
        <v>2535707</v>
      </c>
      <c r="H69" s="13">
        <v>2628013</v>
      </c>
      <c r="I69" s="14">
        <v>2441567</v>
      </c>
      <c r="J69" s="7"/>
      <c r="K69" s="414"/>
    </row>
    <row r="70" spans="1:11" s="23" customFormat="1" ht="8.65" customHeight="1">
      <c r="A70" s="10" t="s">
        <v>65</v>
      </c>
      <c r="B70" s="118"/>
      <c r="C70" s="118"/>
      <c r="D70" s="4"/>
      <c r="E70" s="13">
        <v>209859</v>
      </c>
      <c r="F70" s="13">
        <v>65987</v>
      </c>
      <c r="G70" s="13">
        <v>72064</v>
      </c>
      <c r="H70" s="13">
        <v>85706</v>
      </c>
      <c r="I70" s="14">
        <v>78192</v>
      </c>
      <c r="J70" s="7"/>
      <c r="K70" s="414"/>
    </row>
    <row r="71" spans="1:11" s="23" customFormat="1" ht="8.65" customHeight="1">
      <c r="A71" s="10" t="s">
        <v>66</v>
      </c>
      <c r="B71" s="118"/>
      <c r="C71" s="118"/>
      <c r="D71" s="4"/>
      <c r="E71" s="13">
        <v>45747</v>
      </c>
      <c r="F71" s="13">
        <v>44327</v>
      </c>
      <c r="G71" s="13">
        <v>54884</v>
      </c>
      <c r="H71" s="13">
        <v>58569</v>
      </c>
      <c r="I71" s="14">
        <v>56517</v>
      </c>
      <c r="J71" s="7"/>
      <c r="K71" s="414"/>
    </row>
    <row r="72" spans="1:11" s="23" customFormat="1" ht="8.65" customHeight="1">
      <c r="A72" s="10" t="s">
        <v>67</v>
      </c>
      <c r="B72" s="118"/>
      <c r="C72" s="118"/>
      <c r="D72" s="4"/>
      <c r="E72" s="13">
        <v>555223</v>
      </c>
      <c r="F72" s="13">
        <v>615585</v>
      </c>
      <c r="G72" s="13">
        <v>676372</v>
      </c>
      <c r="H72" s="13">
        <v>1134390</v>
      </c>
      <c r="I72" s="14">
        <v>729031</v>
      </c>
      <c r="J72" s="7"/>
      <c r="K72" s="414"/>
    </row>
    <row r="73" spans="1:11" s="23" customFormat="1" ht="8.65" customHeight="1">
      <c r="A73" s="10" t="s">
        <v>68</v>
      </c>
      <c r="B73" s="118"/>
      <c r="C73" s="118"/>
      <c r="D73" s="4"/>
      <c r="E73" s="13">
        <v>566658</v>
      </c>
      <c r="F73" s="13">
        <v>575545</v>
      </c>
      <c r="G73" s="13">
        <v>526904</v>
      </c>
      <c r="H73" s="13">
        <v>542755</v>
      </c>
      <c r="I73" s="14">
        <v>590295</v>
      </c>
      <c r="J73" s="7"/>
      <c r="K73" s="414"/>
    </row>
    <row r="74" spans="1:11" s="23" customFormat="1" ht="8.65" customHeight="1">
      <c r="A74" s="10" t="s">
        <v>69</v>
      </c>
      <c r="B74" s="118"/>
      <c r="C74" s="118"/>
      <c r="D74" s="4"/>
      <c r="E74" s="13">
        <v>1157293</v>
      </c>
      <c r="F74" s="13">
        <v>1140552</v>
      </c>
      <c r="G74" s="13">
        <v>1320460</v>
      </c>
      <c r="H74" s="13">
        <v>1216974</v>
      </c>
      <c r="I74" s="14">
        <v>1180597</v>
      </c>
      <c r="J74" s="7"/>
      <c r="K74" s="414"/>
    </row>
    <row r="75" spans="1:11" s="23" customFormat="1" ht="8.65" customHeight="1">
      <c r="A75" s="10" t="s">
        <v>70</v>
      </c>
      <c r="B75" s="118"/>
      <c r="C75" s="118"/>
      <c r="D75" s="4"/>
      <c r="E75" s="13">
        <v>430793</v>
      </c>
      <c r="F75" s="13">
        <v>558598</v>
      </c>
      <c r="G75" s="13">
        <v>541730</v>
      </c>
      <c r="H75" s="13">
        <v>448650</v>
      </c>
      <c r="I75" s="14">
        <v>545636</v>
      </c>
      <c r="J75" s="7"/>
      <c r="K75" s="414"/>
    </row>
    <row r="76" spans="1:11" s="23" customFormat="1" ht="8.65" customHeight="1">
      <c r="A76" s="10" t="s">
        <v>71</v>
      </c>
      <c r="B76" s="118"/>
      <c r="C76" s="118"/>
      <c r="D76" s="4"/>
      <c r="E76" s="13">
        <v>857721</v>
      </c>
      <c r="F76" s="13">
        <v>822779</v>
      </c>
      <c r="G76" s="13">
        <v>892359</v>
      </c>
      <c r="H76" s="13">
        <v>1133151</v>
      </c>
      <c r="I76" s="14">
        <v>870109</v>
      </c>
      <c r="J76" s="7"/>
      <c r="K76" s="414"/>
    </row>
    <row r="77" spans="1:11" s="23" customFormat="1" ht="8.1" customHeight="1">
      <c r="A77" s="10"/>
      <c r="B77" s="118"/>
      <c r="C77" s="118"/>
      <c r="D77" s="4"/>
      <c r="E77" s="13"/>
      <c r="F77" s="13"/>
      <c r="G77" s="13"/>
      <c r="H77" s="13"/>
      <c r="I77" s="13"/>
      <c r="J77" s="7"/>
      <c r="K77" s="414"/>
    </row>
    <row r="78" spans="1:11" s="43" customFormat="1" ht="9.9499999999999993" customHeight="1">
      <c r="A78" s="46" t="s">
        <v>72</v>
      </c>
      <c r="B78" s="120"/>
      <c r="C78" s="120"/>
      <c r="D78" s="91"/>
      <c r="E78" s="55">
        <v>7025607</v>
      </c>
      <c r="F78" s="55">
        <v>6981459</v>
      </c>
      <c r="G78" s="55">
        <v>7272658</v>
      </c>
      <c r="H78" s="55">
        <v>7929310</v>
      </c>
      <c r="I78" s="55">
        <v>7162202</v>
      </c>
      <c r="J78" s="56"/>
      <c r="K78" s="414"/>
    </row>
    <row r="79" spans="1:11" s="23" customFormat="1" ht="8.85" customHeight="1">
      <c r="A79" s="2"/>
      <c r="B79" s="7"/>
      <c r="C79" s="7"/>
      <c r="D79" s="2"/>
      <c r="E79" s="22"/>
      <c r="F79" s="22"/>
      <c r="G79" s="24"/>
      <c r="H79" s="24"/>
      <c r="I79" s="22"/>
      <c r="J79" s="33">
        <v>36371236</v>
      </c>
      <c r="K79" s="414"/>
    </row>
    <row r="80" spans="1:11" s="43" customFormat="1" ht="9.9499999999999993" customHeight="1">
      <c r="A80" s="42" t="s">
        <v>74</v>
      </c>
      <c r="B80" s="56"/>
      <c r="C80" s="56"/>
      <c r="D80" s="42"/>
      <c r="E80" s="105"/>
      <c r="F80" s="105"/>
      <c r="G80" s="106"/>
      <c r="H80" s="106"/>
      <c r="I80" s="105"/>
      <c r="J80" s="56"/>
      <c r="K80" s="414"/>
    </row>
    <row r="81" spans="1:11" s="23" customFormat="1" ht="8.65" customHeight="1">
      <c r="A81" s="10" t="s">
        <v>62</v>
      </c>
      <c r="B81" s="118"/>
      <c r="C81" s="118"/>
      <c r="D81" s="4"/>
      <c r="E81" s="13">
        <v>75499</v>
      </c>
      <c r="F81" s="13">
        <v>85632</v>
      </c>
      <c r="G81" s="13">
        <v>70638</v>
      </c>
      <c r="H81" s="13">
        <v>61574</v>
      </c>
      <c r="I81" s="14">
        <v>78252</v>
      </c>
      <c r="J81" s="7"/>
      <c r="K81" s="414"/>
    </row>
    <row r="82" spans="1:11" s="23" customFormat="1" ht="8.65" customHeight="1">
      <c r="A82" s="10" t="s">
        <v>63</v>
      </c>
      <c r="B82" s="118"/>
      <c r="C82" s="118"/>
      <c r="D82" s="4"/>
      <c r="E82" s="13">
        <v>58030</v>
      </c>
      <c r="F82" s="13">
        <v>77888</v>
      </c>
      <c r="G82" s="13">
        <v>80638</v>
      </c>
      <c r="H82" s="13">
        <v>51683</v>
      </c>
      <c r="I82" s="14">
        <v>56328</v>
      </c>
      <c r="J82" s="7"/>
      <c r="K82" s="414"/>
    </row>
    <row r="83" spans="1:11" s="23" customFormat="1" ht="8.65" customHeight="1">
      <c r="A83" s="10" t="s">
        <v>64</v>
      </c>
      <c r="B83" s="118"/>
      <c r="C83" s="118"/>
      <c r="D83" s="4"/>
      <c r="E83" s="13">
        <v>703090</v>
      </c>
      <c r="F83" s="13">
        <v>683570</v>
      </c>
      <c r="G83" s="13">
        <v>815038</v>
      </c>
      <c r="H83" s="13">
        <v>794121</v>
      </c>
      <c r="I83" s="14">
        <v>639089</v>
      </c>
      <c r="J83" s="7"/>
      <c r="K83" s="414"/>
    </row>
    <row r="84" spans="1:11" s="23" customFormat="1" ht="8.65" customHeight="1">
      <c r="A84" s="10" t="s">
        <v>65</v>
      </c>
      <c r="B84" s="118"/>
      <c r="C84" s="118"/>
      <c r="D84" s="4"/>
      <c r="E84" s="13">
        <v>259</v>
      </c>
      <c r="F84" s="13">
        <v>560</v>
      </c>
      <c r="G84" s="13">
        <v>360</v>
      </c>
      <c r="H84" s="13">
        <v>339</v>
      </c>
      <c r="I84" s="14">
        <v>0</v>
      </c>
      <c r="J84" s="7"/>
      <c r="K84" s="414"/>
    </row>
    <row r="85" spans="1:11" s="23" customFormat="1" ht="8.65" customHeight="1">
      <c r="A85" s="10" t="s">
        <v>66</v>
      </c>
      <c r="B85" s="118"/>
      <c r="C85" s="118"/>
      <c r="D85" s="4"/>
      <c r="E85" s="13">
        <v>31535</v>
      </c>
      <c r="F85" s="13">
        <v>0</v>
      </c>
      <c r="G85" s="13">
        <v>0</v>
      </c>
      <c r="H85" s="13">
        <v>0</v>
      </c>
      <c r="I85" s="14">
        <v>0</v>
      </c>
      <c r="J85" s="7"/>
      <c r="K85" s="414"/>
    </row>
    <row r="86" spans="1:11" s="23" customFormat="1" ht="8.65" customHeight="1">
      <c r="A86" s="10" t="s">
        <v>67</v>
      </c>
      <c r="B86" s="118"/>
      <c r="C86" s="118"/>
      <c r="D86" s="4"/>
      <c r="E86" s="13">
        <v>1951</v>
      </c>
      <c r="F86" s="13">
        <v>2477</v>
      </c>
      <c r="G86" s="13">
        <v>2498</v>
      </c>
      <c r="H86" s="13">
        <v>2519</v>
      </c>
      <c r="I86" s="14">
        <v>3028</v>
      </c>
      <c r="J86" s="7"/>
      <c r="K86" s="414"/>
    </row>
    <row r="87" spans="1:11" s="23" customFormat="1" ht="8.65" customHeight="1">
      <c r="A87" s="10" t="s">
        <v>68</v>
      </c>
      <c r="B87" s="118"/>
      <c r="C87" s="118"/>
      <c r="D87" s="4"/>
      <c r="E87" s="13">
        <v>106101</v>
      </c>
      <c r="F87" s="13">
        <v>98844</v>
      </c>
      <c r="G87" s="13">
        <v>95424</v>
      </c>
      <c r="H87" s="13">
        <v>78912</v>
      </c>
      <c r="I87" s="14">
        <v>85289</v>
      </c>
      <c r="J87" s="7"/>
      <c r="K87" s="414"/>
    </row>
    <row r="88" spans="1:11" s="23" customFormat="1" ht="8.65" customHeight="1">
      <c r="A88" s="10" t="s">
        <v>69</v>
      </c>
      <c r="B88" s="118"/>
      <c r="C88" s="118"/>
      <c r="D88" s="4"/>
      <c r="E88" s="13">
        <v>994462</v>
      </c>
      <c r="F88" s="13">
        <v>956782</v>
      </c>
      <c r="G88" s="13">
        <v>1058547</v>
      </c>
      <c r="H88" s="13">
        <v>965036</v>
      </c>
      <c r="I88" s="14">
        <v>931645</v>
      </c>
      <c r="J88" s="7"/>
      <c r="K88" s="414"/>
    </row>
    <row r="89" spans="1:11" s="23" customFormat="1" ht="8.65" customHeight="1">
      <c r="A89" s="10" t="s">
        <v>70</v>
      </c>
      <c r="B89" s="118"/>
      <c r="C89" s="118"/>
      <c r="D89" s="4"/>
      <c r="E89" s="13">
        <v>449292</v>
      </c>
      <c r="F89" s="13">
        <v>537685</v>
      </c>
      <c r="G89" s="13">
        <v>488199</v>
      </c>
      <c r="H89" s="13">
        <v>519688</v>
      </c>
      <c r="I89" s="14">
        <v>577235</v>
      </c>
      <c r="J89" s="7"/>
      <c r="K89" s="414"/>
    </row>
    <row r="90" spans="1:11" s="23" customFormat="1" ht="8.65" customHeight="1">
      <c r="A90" s="10" t="s">
        <v>71</v>
      </c>
      <c r="B90" s="118"/>
      <c r="C90" s="118"/>
      <c r="D90" s="4"/>
      <c r="E90" s="13">
        <v>4673562</v>
      </c>
      <c r="F90" s="13">
        <v>4651732</v>
      </c>
      <c r="G90" s="13">
        <v>4666562</v>
      </c>
      <c r="H90" s="13">
        <v>6160402</v>
      </c>
      <c r="I90" s="14">
        <v>4978734</v>
      </c>
      <c r="J90" s="7"/>
      <c r="K90" s="414"/>
    </row>
    <row r="91" spans="1:11" s="23" customFormat="1" ht="8.1" customHeight="1">
      <c r="A91" s="10"/>
      <c r="B91" s="118"/>
      <c r="C91" s="118"/>
      <c r="D91" s="4"/>
      <c r="E91" s="13"/>
      <c r="F91" s="13"/>
      <c r="G91" s="13"/>
      <c r="H91" s="13" t="s">
        <v>75</v>
      </c>
      <c r="I91" s="13"/>
      <c r="J91" s="7"/>
      <c r="K91" s="414"/>
    </row>
    <row r="92" spans="1:11" s="114" customFormat="1" ht="9.9499999999999993" customHeight="1">
      <c r="A92" s="46" t="s">
        <v>76</v>
      </c>
      <c r="B92" s="126"/>
      <c r="C92" s="126"/>
      <c r="D92" s="91"/>
      <c r="E92" s="55">
        <v>7093781</v>
      </c>
      <c r="F92" s="55">
        <v>7095170</v>
      </c>
      <c r="G92" s="55">
        <v>7277904</v>
      </c>
      <c r="H92" s="55">
        <v>8634274</v>
      </c>
      <c r="I92" s="55">
        <v>7349600</v>
      </c>
      <c r="J92" s="113">
        <v>37450729</v>
      </c>
      <c r="K92" s="414"/>
    </row>
    <row r="93" spans="1:11" s="40" customFormat="1" ht="12" customHeight="1">
      <c r="A93" s="145">
        <v>38</v>
      </c>
      <c r="B93" s="127" t="s">
        <v>300</v>
      </c>
      <c r="C93" s="39"/>
      <c r="D93" s="1144" t="s">
        <v>29</v>
      </c>
      <c r="E93" s="1144"/>
      <c r="F93" s="1144"/>
      <c r="G93" s="1144"/>
      <c r="H93" s="1144"/>
      <c r="I93" s="76" t="s">
        <v>241</v>
      </c>
      <c r="J93" s="39"/>
      <c r="K93" s="415"/>
    </row>
    <row r="94" spans="1:11" s="41" customFormat="1" ht="9.9499999999999993" customHeight="1">
      <c r="A94" s="128"/>
      <c r="B94" s="29"/>
      <c r="C94" s="29"/>
      <c r="D94" s="27"/>
      <c r="E94" s="27"/>
      <c r="F94" s="27"/>
      <c r="G94" s="27"/>
      <c r="H94" s="27"/>
      <c r="I94" s="26"/>
      <c r="J94" s="29"/>
      <c r="K94" s="415"/>
    </row>
    <row r="95" spans="1:11" s="25" customFormat="1" ht="9.9499999999999993" customHeight="1" thickBot="1">
      <c r="A95" s="1"/>
      <c r="B95" s="3"/>
      <c r="C95" s="3"/>
      <c r="D95" s="94" t="s">
        <v>31</v>
      </c>
      <c r="E95" s="95">
        <v>2005</v>
      </c>
      <c r="F95" s="95">
        <v>2006</v>
      </c>
      <c r="G95" s="95">
        <v>2007</v>
      </c>
      <c r="H95" s="95">
        <v>2008</v>
      </c>
      <c r="I95" s="95">
        <v>2009</v>
      </c>
      <c r="J95" s="3"/>
      <c r="K95" s="415"/>
    </row>
    <row r="96" spans="1:11" s="25" customFormat="1" ht="9.9499999999999993" customHeight="1" thickBot="1">
      <c r="A96" s="1145" t="s">
        <v>73</v>
      </c>
      <c r="B96" s="1146"/>
      <c r="C96" s="1147"/>
      <c r="D96" s="31"/>
      <c r="E96" s="3"/>
      <c r="F96" s="3"/>
      <c r="G96" s="3"/>
      <c r="H96" s="3"/>
      <c r="I96" s="3"/>
      <c r="J96" s="3"/>
      <c r="K96" s="415"/>
    </row>
    <row r="97" spans="1:11" s="23" customFormat="1" ht="9.9499999999999993" customHeight="1">
      <c r="A97" s="2"/>
      <c r="B97" s="7"/>
      <c r="C97" s="7"/>
      <c r="D97" s="2"/>
      <c r="E97" s="7"/>
      <c r="F97" s="7"/>
      <c r="G97" s="7"/>
      <c r="H97" s="7"/>
      <c r="I97" s="7"/>
      <c r="J97" s="7"/>
      <c r="K97" s="414"/>
    </row>
    <row r="98" spans="1:11" s="43" customFormat="1" ht="9.9499999999999993" customHeight="1">
      <c r="A98" s="42" t="s">
        <v>77</v>
      </c>
      <c r="B98" s="56"/>
      <c r="C98" s="56"/>
      <c r="D98" s="109"/>
      <c r="E98" s="105"/>
      <c r="F98" s="105"/>
      <c r="G98" s="106"/>
      <c r="H98" s="106"/>
      <c r="I98" s="105"/>
      <c r="J98" s="56"/>
      <c r="K98" s="414"/>
    </row>
    <row r="99" spans="1:11" s="23" customFormat="1" ht="8.65" customHeight="1">
      <c r="A99" s="10" t="s">
        <v>62</v>
      </c>
      <c r="B99" s="118"/>
      <c r="C99" s="118"/>
      <c r="D99" s="4"/>
      <c r="E99" s="13">
        <v>-421011</v>
      </c>
      <c r="F99" s="13">
        <v>-414269</v>
      </c>
      <c r="G99" s="13">
        <v>-415190</v>
      </c>
      <c r="H99" s="13">
        <v>-447993</v>
      </c>
      <c r="I99" s="13">
        <v>-415156</v>
      </c>
      <c r="J99" s="7"/>
      <c r="K99" s="414"/>
    </row>
    <row r="100" spans="1:11" s="23" customFormat="1" ht="8.65" customHeight="1">
      <c r="A100" s="10" t="s">
        <v>63</v>
      </c>
      <c r="B100" s="118"/>
      <c r="C100" s="118"/>
      <c r="D100" s="4"/>
      <c r="E100" s="13">
        <v>-94534</v>
      </c>
      <c r="F100" s="13">
        <v>-93809</v>
      </c>
      <c r="G100" s="13">
        <v>-85712</v>
      </c>
      <c r="H100" s="13">
        <v>-119852</v>
      </c>
      <c r="I100" s="13">
        <v>-120522</v>
      </c>
      <c r="J100" s="7"/>
      <c r="K100" s="414"/>
    </row>
    <row r="101" spans="1:11" s="23" customFormat="1" ht="8.65" customHeight="1">
      <c r="A101" s="10" t="s">
        <v>64</v>
      </c>
      <c r="B101" s="118"/>
      <c r="C101" s="118"/>
      <c r="D101" s="4"/>
      <c r="E101" s="13">
        <v>-1850149</v>
      </c>
      <c r="F101" s="13">
        <v>-1802918</v>
      </c>
      <c r="G101" s="13">
        <v>-1720669</v>
      </c>
      <c r="H101" s="13">
        <v>-1833892</v>
      </c>
      <c r="I101" s="13">
        <v>-1802478</v>
      </c>
      <c r="J101" s="7"/>
      <c r="K101" s="414"/>
    </row>
    <row r="102" spans="1:11" s="23" customFormat="1" ht="8.65" customHeight="1">
      <c r="A102" s="10" t="s">
        <v>65</v>
      </c>
      <c r="B102" s="118"/>
      <c r="C102" s="118"/>
      <c r="D102" s="4"/>
      <c r="E102" s="13">
        <v>-209600</v>
      </c>
      <c r="F102" s="13">
        <v>-65427</v>
      </c>
      <c r="G102" s="13">
        <v>-71704</v>
      </c>
      <c r="H102" s="13">
        <v>-85367</v>
      </c>
      <c r="I102" s="13">
        <v>-78192</v>
      </c>
      <c r="J102" s="7"/>
      <c r="K102" s="414"/>
    </row>
    <row r="103" spans="1:11" s="23" customFormat="1" ht="8.65" customHeight="1">
      <c r="A103" s="10" t="s">
        <v>66</v>
      </c>
      <c r="B103" s="118"/>
      <c r="C103" s="118"/>
      <c r="D103" s="4"/>
      <c r="E103" s="13">
        <v>-14212</v>
      </c>
      <c r="F103" s="13">
        <v>-44327</v>
      </c>
      <c r="G103" s="13">
        <v>-54884</v>
      </c>
      <c r="H103" s="13">
        <v>-58569</v>
      </c>
      <c r="I103" s="13">
        <v>-56517</v>
      </c>
      <c r="J103" s="7"/>
      <c r="K103" s="414"/>
    </row>
    <row r="104" spans="1:11" s="23" customFormat="1" ht="8.65" customHeight="1">
      <c r="A104" s="10" t="s">
        <v>67</v>
      </c>
      <c r="B104" s="118"/>
      <c r="C104" s="118"/>
      <c r="D104" s="4"/>
      <c r="E104" s="13">
        <v>-553272</v>
      </c>
      <c r="F104" s="13">
        <v>-613108</v>
      </c>
      <c r="G104" s="13">
        <v>-673874</v>
      </c>
      <c r="H104" s="13">
        <v>-1131871</v>
      </c>
      <c r="I104" s="13">
        <v>-726003</v>
      </c>
      <c r="J104" s="7"/>
      <c r="K104" s="414"/>
    </row>
    <row r="105" spans="1:11" s="23" customFormat="1" ht="8.65" customHeight="1">
      <c r="A105" s="10" t="s">
        <v>68</v>
      </c>
      <c r="B105" s="118"/>
      <c r="C105" s="118"/>
      <c r="D105" s="4"/>
      <c r="E105" s="13">
        <v>-460557</v>
      </c>
      <c r="F105" s="13">
        <v>-476701</v>
      </c>
      <c r="G105" s="13">
        <v>-431480</v>
      </c>
      <c r="H105" s="13">
        <v>-463843</v>
      </c>
      <c r="I105" s="13">
        <v>-505006</v>
      </c>
      <c r="J105" s="7"/>
      <c r="K105" s="414"/>
    </row>
    <row r="106" spans="1:11" s="23" customFormat="1" ht="8.65" customHeight="1">
      <c r="A106" s="10" t="s">
        <v>69</v>
      </c>
      <c r="B106" s="118"/>
      <c r="C106" s="118"/>
      <c r="D106" s="4"/>
      <c r="E106" s="13">
        <v>-162831</v>
      </c>
      <c r="F106" s="13">
        <v>-183770</v>
      </c>
      <c r="G106" s="13">
        <v>-261913</v>
      </c>
      <c r="H106" s="13">
        <v>-251938</v>
      </c>
      <c r="I106" s="13">
        <v>-248952</v>
      </c>
      <c r="J106" s="7"/>
      <c r="K106" s="414"/>
    </row>
    <row r="107" spans="1:11" s="23" customFormat="1" ht="8.65" customHeight="1">
      <c r="A107" s="10" t="s">
        <v>70</v>
      </c>
      <c r="B107" s="118"/>
      <c r="C107" s="118"/>
      <c r="D107" s="4"/>
      <c r="E107" s="13">
        <v>18499</v>
      </c>
      <c r="F107" s="13">
        <v>-20913</v>
      </c>
      <c r="G107" s="13">
        <v>-53531</v>
      </c>
      <c r="H107" s="13">
        <v>71038</v>
      </c>
      <c r="I107" s="13">
        <v>31599</v>
      </c>
      <c r="J107" s="7"/>
      <c r="K107" s="414"/>
    </row>
    <row r="108" spans="1:11" s="23" customFormat="1" ht="8.65" customHeight="1">
      <c r="A108" s="10" t="s">
        <v>71</v>
      </c>
      <c r="B108" s="118"/>
      <c r="C108" s="118"/>
      <c r="D108" s="4"/>
      <c r="E108" s="13">
        <v>3815841</v>
      </c>
      <c r="F108" s="13">
        <v>3828953</v>
      </c>
      <c r="G108" s="13">
        <v>3774203</v>
      </c>
      <c r="H108" s="13">
        <v>5027251</v>
      </c>
      <c r="I108" s="13">
        <v>4108625</v>
      </c>
      <c r="J108" s="7"/>
      <c r="K108" s="414"/>
    </row>
    <row r="109" spans="1:11" s="23" customFormat="1" ht="8.65" customHeight="1">
      <c r="A109" s="10"/>
      <c r="B109" s="118"/>
      <c r="C109" s="118"/>
      <c r="D109" s="4"/>
      <c r="E109" s="13"/>
      <c r="F109" s="13"/>
      <c r="G109" s="13"/>
      <c r="H109" s="13"/>
      <c r="I109" s="13"/>
      <c r="J109" s="7"/>
      <c r="K109" s="414"/>
    </row>
    <row r="110" spans="1:11" s="43" customFormat="1" ht="9.9499999999999993" customHeight="1">
      <c r="A110" s="110" t="s">
        <v>262</v>
      </c>
      <c r="B110" s="120"/>
      <c r="C110" s="120"/>
      <c r="D110" s="112"/>
      <c r="E110" s="90">
        <v>68174</v>
      </c>
      <c r="F110" s="90">
        <v>113711</v>
      </c>
      <c r="G110" s="90">
        <v>5246</v>
      </c>
      <c r="H110" s="90">
        <v>704964</v>
      </c>
      <c r="I110" s="90">
        <v>187398</v>
      </c>
      <c r="J110" s="111">
        <v>1079493</v>
      </c>
      <c r="K110" s="414"/>
    </row>
    <row r="111" spans="1:11" s="23" customFormat="1" ht="9.9499999999999993" customHeight="1">
      <c r="A111" s="2"/>
      <c r="B111" s="7"/>
      <c r="C111" s="7"/>
      <c r="D111" s="2"/>
      <c r="E111" s="22"/>
      <c r="F111" s="22"/>
      <c r="G111" s="24"/>
      <c r="H111" s="24"/>
      <c r="I111" s="22"/>
      <c r="J111" s="7"/>
      <c r="K111" s="414"/>
    </row>
    <row r="112" spans="1:11" s="43" customFormat="1" ht="9.9499999999999993" customHeight="1">
      <c r="A112" s="42" t="s">
        <v>78</v>
      </c>
      <c r="B112" s="56"/>
      <c r="C112" s="56"/>
      <c r="D112" s="109"/>
      <c r="E112" s="56"/>
      <c r="F112" s="56"/>
      <c r="G112" s="56"/>
      <c r="H112" s="56"/>
      <c r="I112" s="56"/>
      <c r="J112" s="56"/>
      <c r="K112" s="414"/>
    </row>
    <row r="113" spans="1:12" s="25" customFormat="1" ht="8.85" customHeight="1">
      <c r="A113" s="2"/>
      <c r="B113" s="3"/>
      <c r="C113" s="3"/>
      <c r="D113" s="2"/>
      <c r="E113" s="7"/>
      <c r="F113" s="7"/>
      <c r="G113" s="7"/>
      <c r="H113" s="7"/>
      <c r="I113" s="7"/>
      <c r="J113" s="7"/>
      <c r="K113" s="415"/>
    </row>
    <row r="114" spans="1:12" s="43" customFormat="1" ht="9.9499999999999993" customHeight="1">
      <c r="A114" s="42" t="s">
        <v>61</v>
      </c>
      <c r="B114" s="56"/>
      <c r="C114" s="56"/>
      <c r="D114" s="109"/>
      <c r="E114" s="105"/>
      <c r="F114" s="105"/>
      <c r="G114" s="106"/>
      <c r="H114" s="106"/>
      <c r="I114" s="105"/>
      <c r="J114" s="56"/>
      <c r="K114" s="414"/>
    </row>
    <row r="115" spans="1:12" s="23" customFormat="1" ht="8.65" customHeight="1">
      <c r="A115" s="10" t="s">
        <v>79</v>
      </c>
      <c r="B115" s="118"/>
      <c r="C115" s="118"/>
      <c r="D115" s="4"/>
      <c r="E115" s="13">
        <v>2064607</v>
      </c>
      <c r="F115" s="13">
        <v>2079308</v>
      </c>
      <c r="G115" s="13">
        <v>2131133</v>
      </c>
      <c r="H115" s="13">
        <v>2158802</v>
      </c>
      <c r="I115" s="14">
        <v>2145488</v>
      </c>
      <c r="J115" s="7"/>
      <c r="K115" s="414"/>
    </row>
    <row r="116" spans="1:12" s="23" customFormat="1" ht="8.65" customHeight="1">
      <c r="A116" s="10" t="s">
        <v>80</v>
      </c>
      <c r="B116" s="118"/>
      <c r="C116" s="118"/>
      <c r="D116" s="4"/>
      <c r="E116" s="13">
        <v>1365735</v>
      </c>
      <c r="F116" s="13">
        <v>1435450</v>
      </c>
      <c r="G116" s="13">
        <v>1664622</v>
      </c>
      <c r="H116" s="13">
        <v>1434449</v>
      </c>
      <c r="I116" s="14">
        <v>1393549</v>
      </c>
      <c r="J116" s="7"/>
      <c r="K116" s="414"/>
    </row>
    <row r="117" spans="1:12" s="23" customFormat="1" ht="8.65" customHeight="1">
      <c r="A117" s="10" t="s">
        <v>81</v>
      </c>
      <c r="B117" s="118"/>
      <c r="C117" s="118"/>
      <c r="D117" s="4"/>
      <c r="E117" s="13">
        <v>390228</v>
      </c>
      <c r="F117" s="13">
        <v>366285</v>
      </c>
      <c r="G117" s="13">
        <v>355244</v>
      </c>
      <c r="H117" s="13">
        <v>350086</v>
      </c>
      <c r="I117" s="14">
        <v>311179</v>
      </c>
      <c r="J117" s="7"/>
      <c r="K117" s="414"/>
    </row>
    <row r="118" spans="1:12" s="23" customFormat="1" ht="8.65" customHeight="1">
      <c r="A118" s="10" t="s">
        <v>82</v>
      </c>
      <c r="B118" s="118"/>
      <c r="C118" s="118"/>
      <c r="D118" s="4"/>
      <c r="E118" s="13">
        <v>575006</v>
      </c>
      <c r="F118" s="13">
        <v>510244</v>
      </c>
      <c r="G118" s="13">
        <v>480635</v>
      </c>
      <c r="H118" s="13">
        <v>841310</v>
      </c>
      <c r="I118" s="14">
        <v>700800</v>
      </c>
      <c r="J118" s="7"/>
      <c r="K118" s="414"/>
    </row>
    <row r="119" spans="1:12" s="23" customFormat="1" ht="8.65" customHeight="1">
      <c r="A119" s="10" t="s">
        <v>83</v>
      </c>
      <c r="B119" s="118"/>
      <c r="C119" s="118"/>
      <c r="D119" s="4"/>
      <c r="E119" s="13">
        <v>13499</v>
      </c>
      <c r="F119" s="13">
        <v>15019</v>
      </c>
      <c r="G119" s="13">
        <v>15028</v>
      </c>
      <c r="H119" s="13">
        <v>13353</v>
      </c>
      <c r="I119" s="14">
        <v>6693</v>
      </c>
      <c r="J119" s="7"/>
      <c r="K119" s="414"/>
    </row>
    <row r="120" spans="1:12" s="23" customFormat="1" ht="8.65" customHeight="1">
      <c r="A120" s="10" t="s">
        <v>84</v>
      </c>
      <c r="B120" s="118"/>
      <c r="C120" s="118"/>
      <c r="D120" s="4"/>
      <c r="E120" s="13">
        <v>1639195</v>
      </c>
      <c r="F120" s="13">
        <v>1605152</v>
      </c>
      <c r="G120" s="13">
        <v>1606569</v>
      </c>
      <c r="H120" s="13">
        <v>1634720</v>
      </c>
      <c r="I120" s="14">
        <v>1491438</v>
      </c>
      <c r="J120" s="7"/>
      <c r="K120" s="414"/>
    </row>
    <row r="121" spans="1:12" s="23" customFormat="1" ht="8.65" customHeight="1">
      <c r="A121" s="10" t="s">
        <v>85</v>
      </c>
      <c r="B121" s="118"/>
      <c r="C121" s="118"/>
      <c r="D121" s="4"/>
      <c r="E121" s="13">
        <v>692863</v>
      </c>
      <c r="F121" s="13">
        <v>729643</v>
      </c>
      <c r="G121" s="13">
        <v>807502</v>
      </c>
      <c r="H121" s="13">
        <v>1264553</v>
      </c>
      <c r="I121" s="14">
        <v>860254</v>
      </c>
      <c r="J121" s="7"/>
      <c r="K121" s="414"/>
    </row>
    <row r="122" spans="1:12" s="23" customFormat="1" ht="8.65" customHeight="1">
      <c r="A122" s="10" t="s">
        <v>86</v>
      </c>
      <c r="B122" s="118"/>
      <c r="C122" s="118"/>
      <c r="D122" s="4"/>
      <c r="E122" s="13">
        <v>53740</v>
      </c>
      <c r="F122" s="13">
        <v>55418</v>
      </c>
      <c r="G122" s="13">
        <v>52460</v>
      </c>
      <c r="H122" s="13">
        <v>53822</v>
      </c>
      <c r="I122" s="14">
        <v>52809</v>
      </c>
      <c r="J122" s="7"/>
      <c r="K122" s="414"/>
    </row>
    <row r="123" spans="1:12" s="23" customFormat="1" ht="8.65" customHeight="1">
      <c r="A123" s="10" t="s">
        <v>87</v>
      </c>
      <c r="B123" s="118"/>
      <c r="C123" s="118"/>
      <c r="D123" s="4"/>
      <c r="E123" s="13">
        <v>87120</v>
      </c>
      <c r="F123" s="13">
        <v>48837</v>
      </c>
      <c r="G123" s="13">
        <v>30490</v>
      </c>
      <c r="H123" s="13">
        <v>52940</v>
      </c>
      <c r="I123" s="14">
        <v>62618</v>
      </c>
      <c r="J123" s="7"/>
      <c r="K123" s="414"/>
    </row>
    <row r="124" spans="1:12" s="23" customFormat="1" ht="8.65" customHeight="1">
      <c r="A124" s="10" t="s">
        <v>88</v>
      </c>
      <c r="B124" s="118"/>
      <c r="C124" s="118"/>
      <c r="D124" s="4"/>
      <c r="E124" s="13">
        <v>143614</v>
      </c>
      <c r="F124" s="13">
        <v>136103</v>
      </c>
      <c r="G124" s="13">
        <v>128975</v>
      </c>
      <c r="H124" s="13">
        <v>125275</v>
      </c>
      <c r="I124" s="14">
        <v>137374</v>
      </c>
      <c r="J124" s="33">
        <v>671341</v>
      </c>
      <c r="K124" s="414"/>
    </row>
    <row r="125" spans="1:12" s="23" customFormat="1" ht="8.65" customHeight="1">
      <c r="A125" s="10"/>
      <c r="B125" s="118"/>
      <c r="C125" s="118"/>
      <c r="D125" s="4"/>
      <c r="E125" s="13"/>
      <c r="F125" s="13"/>
      <c r="G125" s="13"/>
      <c r="H125" s="13"/>
      <c r="I125" s="13"/>
      <c r="J125" s="7"/>
      <c r="K125" s="414"/>
    </row>
    <row r="126" spans="1:12" s="43" customFormat="1" ht="9.9499999999999993" customHeight="1">
      <c r="A126" s="46" t="s">
        <v>72</v>
      </c>
      <c r="B126" s="120"/>
      <c r="C126" s="120"/>
      <c r="D126" s="91"/>
      <c r="E126" s="55">
        <v>7025607</v>
      </c>
      <c r="F126" s="55">
        <v>6981459</v>
      </c>
      <c r="G126" s="55">
        <v>7272658</v>
      </c>
      <c r="H126" s="55">
        <v>7929310</v>
      </c>
      <c r="I126" s="55">
        <v>7162202</v>
      </c>
      <c r="J126" s="108" t="s">
        <v>270</v>
      </c>
      <c r="K126" s="414"/>
      <c r="L126" s="143"/>
    </row>
    <row r="127" spans="1:12" s="41" customFormat="1" ht="13.5" customHeight="1">
      <c r="A127" s="403" t="s">
        <v>457</v>
      </c>
      <c r="B127" s="404"/>
      <c r="C127" s="404"/>
      <c r="D127" s="403"/>
      <c r="E127" s="405">
        <f>E126-E122-E123-E124</f>
        <v>6741133</v>
      </c>
      <c r="F127" s="405">
        <f>F126-F122-F123-F124</f>
        <v>6741101</v>
      </c>
      <c r="G127" s="405">
        <f>G126-G122-G123-G124</f>
        <v>7060733</v>
      </c>
      <c r="H127" s="405">
        <f>H126-H122-H123-H124</f>
        <v>7697273</v>
      </c>
      <c r="I127" s="405">
        <f>I126-I122-I123-I124</f>
        <v>6909401</v>
      </c>
      <c r="J127" s="406">
        <v>36371236</v>
      </c>
      <c r="K127" s="414">
        <f>SUM(E127:I127)</f>
        <v>35149641</v>
      </c>
    </row>
    <row r="128" spans="1:12" s="25" customFormat="1" ht="9.9499999999999993" customHeight="1">
      <c r="A128" s="42" t="s">
        <v>74</v>
      </c>
      <c r="B128" s="7"/>
      <c r="C128" s="7"/>
      <c r="D128" s="2"/>
      <c r="E128" s="22"/>
      <c r="F128" s="22"/>
      <c r="G128" s="24"/>
      <c r="H128" s="24"/>
      <c r="I128" s="22"/>
      <c r="J128" s="7"/>
      <c r="K128" s="414"/>
    </row>
    <row r="129" spans="1:12" s="25" customFormat="1" ht="8.65" customHeight="1">
      <c r="A129" s="10" t="s">
        <v>89</v>
      </c>
      <c r="B129" s="118"/>
      <c r="C129" s="118"/>
      <c r="D129" s="4"/>
      <c r="E129" s="13">
        <v>3922931</v>
      </c>
      <c r="F129" s="13">
        <v>3939647</v>
      </c>
      <c r="G129" s="13">
        <v>4009064</v>
      </c>
      <c r="H129" s="13">
        <v>5419898</v>
      </c>
      <c r="I129" s="14">
        <v>4505210</v>
      </c>
      <c r="J129" s="7"/>
      <c r="K129" s="414"/>
    </row>
    <row r="130" spans="1:12" s="25" customFormat="1" ht="8.65" customHeight="1">
      <c r="A130" s="10" t="s">
        <v>90</v>
      </c>
      <c r="B130" s="118"/>
      <c r="C130" s="118"/>
      <c r="D130" s="4"/>
      <c r="E130" s="13">
        <v>86341</v>
      </c>
      <c r="F130" s="13">
        <v>109384</v>
      </c>
      <c r="G130" s="13">
        <v>60846</v>
      </c>
      <c r="H130" s="13">
        <v>77582</v>
      </c>
      <c r="I130" s="14">
        <v>97754</v>
      </c>
      <c r="J130" s="7"/>
      <c r="K130" s="414"/>
    </row>
    <row r="131" spans="1:12" s="25" customFormat="1" ht="8.65" customHeight="1">
      <c r="A131" s="10" t="s">
        <v>91</v>
      </c>
      <c r="B131" s="118"/>
      <c r="C131" s="118"/>
      <c r="D131" s="4"/>
      <c r="E131" s="13">
        <v>207094</v>
      </c>
      <c r="F131" s="13">
        <v>217198</v>
      </c>
      <c r="G131" s="13">
        <v>209856</v>
      </c>
      <c r="H131" s="13">
        <v>271568</v>
      </c>
      <c r="I131" s="14">
        <v>238955</v>
      </c>
      <c r="J131" s="7"/>
      <c r="K131" s="414"/>
    </row>
    <row r="132" spans="1:12" s="25" customFormat="1" ht="8.65" customHeight="1">
      <c r="A132" s="10" t="s">
        <v>92</v>
      </c>
      <c r="B132" s="118"/>
      <c r="C132" s="118"/>
      <c r="D132" s="4"/>
      <c r="E132" s="13">
        <v>1492936</v>
      </c>
      <c r="F132" s="13">
        <v>1501294</v>
      </c>
      <c r="G132" s="13">
        <v>1518855</v>
      </c>
      <c r="H132" s="13">
        <v>1509079</v>
      </c>
      <c r="I132" s="14">
        <v>1541046</v>
      </c>
      <c r="J132" s="7"/>
      <c r="K132" s="414"/>
    </row>
    <row r="133" spans="1:12" s="25" customFormat="1" ht="8.65" customHeight="1">
      <c r="A133" s="10" t="s">
        <v>230</v>
      </c>
      <c r="B133" s="118"/>
      <c r="C133" s="118"/>
      <c r="D133" s="4"/>
      <c r="E133" s="13">
        <v>1013</v>
      </c>
      <c r="F133" s="13">
        <v>43980</v>
      </c>
      <c r="G133" s="13">
        <v>6989</v>
      </c>
      <c r="H133" s="13">
        <v>7489</v>
      </c>
      <c r="I133" s="14">
        <v>7374</v>
      </c>
      <c r="J133" s="7"/>
      <c r="K133" s="414"/>
    </row>
    <row r="134" spans="1:12" s="25" customFormat="1" ht="8.65" customHeight="1">
      <c r="A134" s="10" t="s">
        <v>93</v>
      </c>
      <c r="B134" s="118"/>
      <c r="C134" s="118"/>
      <c r="D134" s="4"/>
      <c r="E134" s="13">
        <v>230764</v>
      </c>
      <c r="F134" s="13">
        <v>200490</v>
      </c>
      <c r="G134" s="13">
        <v>230575</v>
      </c>
      <c r="H134" s="13">
        <v>202734</v>
      </c>
      <c r="I134" s="14">
        <v>84920</v>
      </c>
      <c r="J134" s="7"/>
      <c r="K134" s="414"/>
    </row>
    <row r="135" spans="1:12" s="25" customFormat="1" ht="8.65" customHeight="1">
      <c r="A135" s="10" t="s">
        <v>94</v>
      </c>
      <c r="B135" s="118"/>
      <c r="C135" s="118"/>
      <c r="D135" s="4"/>
      <c r="E135" s="13">
        <v>933824</v>
      </c>
      <c r="F135" s="13">
        <v>813309</v>
      </c>
      <c r="G135" s="13">
        <v>903779</v>
      </c>
      <c r="H135" s="13">
        <v>942477</v>
      </c>
      <c r="I135" s="14">
        <v>653035</v>
      </c>
      <c r="J135" s="7"/>
      <c r="K135" s="414"/>
    </row>
    <row r="136" spans="1:12" s="25" customFormat="1" ht="8.65" customHeight="1">
      <c r="A136" s="10" t="s">
        <v>95</v>
      </c>
      <c r="B136" s="118"/>
      <c r="C136" s="118"/>
      <c r="D136" s="4"/>
      <c r="E136" s="13">
        <v>55615</v>
      </c>
      <c r="F136" s="13">
        <v>55418</v>
      </c>
      <c r="G136" s="13">
        <v>52460</v>
      </c>
      <c r="H136" s="13">
        <v>53822</v>
      </c>
      <c r="I136" s="14">
        <v>52809</v>
      </c>
      <c r="J136" s="7"/>
      <c r="K136" s="414"/>
    </row>
    <row r="137" spans="1:12" s="25" customFormat="1" ht="8.65" customHeight="1">
      <c r="A137" s="10" t="s">
        <v>96</v>
      </c>
      <c r="B137" s="118"/>
      <c r="C137" s="118"/>
      <c r="D137" s="4"/>
      <c r="E137" s="13">
        <v>19649</v>
      </c>
      <c r="F137" s="13">
        <v>78347</v>
      </c>
      <c r="G137" s="13">
        <v>156505</v>
      </c>
      <c r="H137" s="13">
        <v>24350</v>
      </c>
      <c r="I137" s="14">
        <v>31123</v>
      </c>
      <c r="J137" s="33">
        <v>671341</v>
      </c>
      <c r="K137" s="414"/>
    </row>
    <row r="138" spans="1:12" s="25" customFormat="1" ht="8.65" customHeight="1">
      <c r="A138" s="10" t="s">
        <v>97</v>
      </c>
      <c r="B138" s="118"/>
      <c r="C138" s="118"/>
      <c r="D138" s="4"/>
      <c r="E138" s="13">
        <v>143614</v>
      </c>
      <c r="F138" s="13">
        <v>136103</v>
      </c>
      <c r="G138" s="13">
        <v>128975</v>
      </c>
      <c r="H138" s="13">
        <v>125275</v>
      </c>
      <c r="I138" s="14">
        <v>137374</v>
      </c>
      <c r="J138" s="108" t="s">
        <v>270</v>
      </c>
      <c r="K138" s="414"/>
      <c r="L138" s="143"/>
    </row>
    <row r="139" spans="1:12" s="25" customFormat="1" ht="8.65" customHeight="1">
      <c r="A139" s="10"/>
      <c r="B139" s="118"/>
      <c r="C139" s="118"/>
      <c r="D139" s="4"/>
      <c r="E139" s="13"/>
      <c r="F139" s="13"/>
      <c r="G139" s="13"/>
      <c r="H139" s="13"/>
      <c r="I139" s="13"/>
      <c r="J139" s="111">
        <v>37450729</v>
      </c>
      <c r="K139" s="414"/>
    </row>
    <row r="140" spans="1:12" s="25" customFormat="1" ht="9.9499999999999993" customHeight="1">
      <c r="A140" s="46" t="s">
        <v>76</v>
      </c>
      <c r="B140" s="129"/>
      <c r="C140" s="129"/>
      <c r="D140" s="58"/>
      <c r="E140" s="55">
        <v>7093781</v>
      </c>
      <c r="F140" s="55">
        <v>7095170</v>
      </c>
      <c r="G140" s="55">
        <v>7277904</v>
      </c>
      <c r="H140" s="55">
        <v>8634274</v>
      </c>
      <c r="I140" s="55">
        <v>7349600</v>
      </c>
      <c r="J140" s="108" t="s">
        <v>270</v>
      </c>
      <c r="K140" s="414"/>
      <c r="L140" s="143"/>
    </row>
    <row r="141" spans="1:12" s="25" customFormat="1" ht="9.9499999999999993" customHeight="1">
      <c r="A141" s="403" t="s">
        <v>458</v>
      </c>
      <c r="B141" s="399"/>
      <c r="C141" s="399"/>
      <c r="D141" s="398"/>
      <c r="E141" s="419">
        <f>E140-E136-E137-E138</f>
        <v>6874903</v>
      </c>
      <c r="F141" s="419">
        <f>F140-F136-F137-F138</f>
        <v>6825302</v>
      </c>
      <c r="G141" s="427">
        <f>G140-G136-G137-G138</f>
        <v>6939964</v>
      </c>
      <c r="H141" s="427">
        <f>H140-H136-H137-H138</f>
        <v>8430827</v>
      </c>
      <c r="I141" s="419">
        <f>I140-I136-I137-I138</f>
        <v>7128294</v>
      </c>
      <c r="J141" s="111">
        <v>1079493</v>
      </c>
      <c r="K141" s="414"/>
    </row>
    <row r="142" spans="1:12" s="63" customFormat="1" ht="9.9499999999999993" customHeight="1">
      <c r="A142" s="403" t="s">
        <v>461</v>
      </c>
      <c r="B142" s="399"/>
      <c r="C142" s="399"/>
      <c r="D142" s="398"/>
      <c r="E142" s="419">
        <f>E141-E11+E12+E13</f>
        <v>3203559</v>
      </c>
      <c r="F142" s="419">
        <f>F141-F11+F12+F13</f>
        <v>3204589</v>
      </c>
      <c r="G142" s="419">
        <f>G141-G11+G12+G13</f>
        <v>3147650</v>
      </c>
      <c r="H142" s="419">
        <f>H141-H11+H12+H13</f>
        <v>3470815</v>
      </c>
      <c r="I142" s="419">
        <f>I141-I11+I12+I13</f>
        <v>2943461</v>
      </c>
      <c r="J142" s="108" t="s">
        <v>270</v>
      </c>
      <c r="K142" s="414">
        <f>SUM(E142:I142)</f>
        <v>15970074</v>
      </c>
      <c r="L142" s="143"/>
    </row>
    <row r="143" spans="1:12" s="401" customFormat="1" ht="13.5" customHeight="1">
      <c r="A143" s="403" t="s">
        <v>372</v>
      </c>
      <c r="B143" s="399"/>
      <c r="C143" s="399"/>
      <c r="D143" s="398"/>
      <c r="E143" s="419">
        <f>E141-E14</f>
        <v>3203559</v>
      </c>
      <c r="F143" s="419">
        <f>F141-F14</f>
        <v>3204589</v>
      </c>
      <c r="G143" s="419">
        <f>G141-G14</f>
        <v>3147650</v>
      </c>
      <c r="H143" s="419">
        <f>H141-H14</f>
        <v>3470815</v>
      </c>
      <c r="I143" s="419">
        <f>I141-I14</f>
        <v>2943461</v>
      </c>
      <c r="J143" s="399" t="s">
        <v>242</v>
      </c>
      <c r="K143" s="414"/>
    </row>
    <row r="144" spans="1:12" s="23" customFormat="1" ht="11.1" customHeight="1">
      <c r="A144" s="110" t="s">
        <v>261</v>
      </c>
      <c r="B144" s="130"/>
      <c r="C144" s="130"/>
      <c r="D144" s="89"/>
      <c r="E144" s="90">
        <v>68174</v>
      </c>
      <c r="F144" s="90">
        <v>113711</v>
      </c>
      <c r="G144" s="90">
        <v>5246</v>
      </c>
      <c r="H144" s="90">
        <v>704964</v>
      </c>
      <c r="I144" s="90">
        <v>187398</v>
      </c>
      <c r="J144" s="7"/>
      <c r="K144" s="414">
        <f>K127-K142</f>
        <v>19179567</v>
      </c>
    </row>
    <row r="145" spans="1:11" s="23" customFormat="1" ht="9.9499999999999993" customHeight="1" thickBot="1">
      <c r="A145" s="2"/>
      <c r="B145" s="3"/>
      <c r="C145" s="3"/>
      <c r="D145" s="2"/>
      <c r="E145" s="7"/>
      <c r="F145" s="7"/>
      <c r="G145" s="7"/>
      <c r="H145" s="7"/>
      <c r="I145" s="7"/>
      <c r="J145" s="7"/>
      <c r="K145" s="414"/>
    </row>
    <row r="146" spans="1:11" s="23" customFormat="1" ht="8.65" customHeight="1" thickBot="1">
      <c r="A146" s="1145" t="s">
        <v>98</v>
      </c>
      <c r="B146" s="1146"/>
      <c r="C146" s="1147"/>
      <c r="D146" s="64"/>
      <c r="E146" s="7"/>
      <c r="F146" s="7"/>
      <c r="G146" s="7"/>
      <c r="H146" s="7"/>
      <c r="I146" s="7"/>
      <c r="J146" s="7"/>
      <c r="K146" s="414"/>
    </row>
    <row r="147" spans="1:11" s="23" customFormat="1" ht="8.65" customHeight="1">
      <c r="A147" s="2" t="s">
        <v>99</v>
      </c>
      <c r="B147" s="7"/>
      <c r="C147" s="7"/>
      <c r="D147" s="2"/>
      <c r="E147" s="7"/>
      <c r="F147" s="7"/>
      <c r="G147" s="7"/>
      <c r="H147" s="7"/>
      <c r="I147" s="7"/>
      <c r="J147" s="7"/>
      <c r="K147" s="414"/>
    </row>
    <row r="148" spans="1:11" s="23" customFormat="1" ht="8.65" customHeight="1">
      <c r="A148" s="10" t="s">
        <v>100</v>
      </c>
      <c r="B148" s="9"/>
      <c r="C148" s="10" t="s">
        <v>101</v>
      </c>
      <c r="D148" s="4"/>
      <c r="E148" s="13">
        <v>9300</v>
      </c>
      <c r="F148" s="13">
        <v>9300</v>
      </c>
      <c r="G148" s="13">
        <v>9300</v>
      </c>
      <c r="H148" s="13">
        <v>14300</v>
      </c>
      <c r="I148" s="14">
        <v>9300</v>
      </c>
      <c r="J148" s="7"/>
      <c r="K148" s="414"/>
    </row>
    <row r="149" spans="1:11" s="23" customFormat="1" ht="8.65" customHeight="1">
      <c r="A149" s="72"/>
      <c r="B149" s="9"/>
      <c r="C149" s="73" t="s">
        <v>102</v>
      </c>
      <c r="D149" s="74"/>
      <c r="E149" s="13">
        <v>0</v>
      </c>
      <c r="F149" s="13">
        <v>0</v>
      </c>
      <c r="G149" s="13">
        <v>0</v>
      </c>
      <c r="H149" s="13">
        <v>44962</v>
      </c>
      <c r="I149" s="14">
        <v>0</v>
      </c>
      <c r="J149" s="7"/>
      <c r="K149" s="414"/>
    </row>
    <row r="150" spans="1:11" s="23" customFormat="1" ht="8.65" customHeight="1">
      <c r="A150" s="10" t="s">
        <v>103</v>
      </c>
      <c r="B150" s="9"/>
      <c r="C150" s="10" t="s">
        <v>101</v>
      </c>
      <c r="D150" s="4"/>
      <c r="E150" s="13">
        <v>19500</v>
      </c>
      <c r="F150" s="13">
        <v>19500</v>
      </c>
      <c r="G150" s="13">
        <v>17700</v>
      </c>
      <c r="H150" s="13">
        <v>17700</v>
      </c>
      <c r="I150" s="14">
        <v>18000</v>
      </c>
      <c r="J150" s="7"/>
      <c r="K150" s="414"/>
    </row>
    <row r="151" spans="1:11" s="23" customFormat="1" ht="8.65" customHeight="1">
      <c r="A151" s="72"/>
      <c r="B151" s="9"/>
      <c r="C151" s="10" t="s">
        <v>102</v>
      </c>
      <c r="D151" s="4"/>
      <c r="E151" s="13">
        <v>0</v>
      </c>
      <c r="F151" s="13">
        <v>14476</v>
      </c>
      <c r="G151" s="13">
        <v>0</v>
      </c>
      <c r="H151" s="13">
        <v>0</v>
      </c>
      <c r="I151" s="14">
        <v>11528</v>
      </c>
      <c r="J151" s="7"/>
      <c r="K151" s="414"/>
    </row>
    <row r="152" spans="1:11" s="23" customFormat="1" ht="8.65" customHeight="1">
      <c r="A152" s="10" t="s">
        <v>104</v>
      </c>
      <c r="B152" s="9"/>
      <c r="C152" s="10" t="s">
        <v>101</v>
      </c>
      <c r="D152" s="4"/>
      <c r="E152" s="13">
        <v>47150</v>
      </c>
      <c r="F152" s="13">
        <v>47150</v>
      </c>
      <c r="G152" s="13">
        <v>47150</v>
      </c>
      <c r="H152" s="13">
        <v>47150</v>
      </c>
      <c r="I152" s="14">
        <v>43967</v>
      </c>
      <c r="J152" s="7"/>
      <c r="K152" s="414"/>
    </row>
    <row r="153" spans="1:11" s="23" customFormat="1" ht="8.65" customHeight="1">
      <c r="A153" s="72"/>
      <c r="B153" s="9"/>
      <c r="C153" s="10" t="s">
        <v>102</v>
      </c>
      <c r="D153" s="4"/>
      <c r="E153" s="13">
        <v>0</v>
      </c>
      <c r="F153" s="13">
        <v>0</v>
      </c>
      <c r="G153" s="13">
        <v>0</v>
      </c>
      <c r="H153" s="13">
        <v>49350</v>
      </c>
      <c r="I153" s="14">
        <v>20256</v>
      </c>
      <c r="J153" s="7"/>
      <c r="K153" s="414"/>
    </row>
    <row r="154" spans="1:11" s="23" customFormat="1" ht="8.65" customHeight="1">
      <c r="A154" s="10" t="s">
        <v>105</v>
      </c>
      <c r="B154" s="9"/>
      <c r="C154" s="10" t="s">
        <v>101</v>
      </c>
      <c r="D154" s="4"/>
      <c r="E154" s="13">
        <v>18200</v>
      </c>
      <c r="F154" s="13">
        <v>0</v>
      </c>
      <c r="G154" s="13">
        <v>0</v>
      </c>
      <c r="H154" s="13">
        <v>0</v>
      </c>
      <c r="I154" s="14">
        <v>0</v>
      </c>
      <c r="J154" s="7"/>
      <c r="K154" s="414"/>
    </row>
    <row r="155" spans="1:11" s="23" customFormat="1" ht="8.65" customHeight="1">
      <c r="A155" s="72"/>
      <c r="B155" s="9"/>
      <c r="C155" s="10" t="s">
        <v>102</v>
      </c>
      <c r="D155" s="4"/>
      <c r="E155" s="13">
        <v>0</v>
      </c>
      <c r="F155" s="13">
        <v>0</v>
      </c>
      <c r="G155" s="13">
        <v>0</v>
      </c>
      <c r="H155" s="13">
        <v>0</v>
      </c>
      <c r="I155" s="14">
        <v>0</v>
      </c>
      <c r="J155" s="7"/>
      <c r="K155" s="414"/>
    </row>
    <row r="156" spans="1:11" s="23" customFormat="1" ht="8.65" customHeight="1">
      <c r="A156" s="10" t="s">
        <v>106</v>
      </c>
      <c r="B156" s="9"/>
      <c r="C156" s="10" t="s">
        <v>101</v>
      </c>
      <c r="D156" s="4"/>
      <c r="E156" s="13">
        <v>0</v>
      </c>
      <c r="F156" s="13">
        <v>0</v>
      </c>
      <c r="G156" s="13">
        <v>0</v>
      </c>
      <c r="H156" s="13">
        <v>0</v>
      </c>
      <c r="I156" s="14">
        <v>0</v>
      </c>
      <c r="J156" s="7"/>
      <c r="K156" s="414"/>
    </row>
    <row r="157" spans="1:11" s="23" customFormat="1" ht="8.65" customHeight="1">
      <c r="A157" s="72"/>
      <c r="B157" s="9"/>
      <c r="C157" s="10" t="s">
        <v>102</v>
      </c>
      <c r="D157" s="4"/>
      <c r="E157" s="13">
        <v>0</v>
      </c>
      <c r="F157" s="13">
        <v>0</v>
      </c>
      <c r="G157" s="13">
        <v>0</v>
      </c>
      <c r="H157" s="13">
        <v>0</v>
      </c>
      <c r="I157" s="14">
        <v>0</v>
      </c>
      <c r="J157" s="7"/>
      <c r="K157" s="414"/>
    </row>
    <row r="158" spans="1:11" s="23" customFormat="1" ht="8.65" customHeight="1">
      <c r="A158" s="10" t="s">
        <v>107</v>
      </c>
      <c r="B158" s="9"/>
      <c r="C158" s="10" t="s">
        <v>101</v>
      </c>
      <c r="D158" s="4"/>
      <c r="E158" s="13">
        <v>0</v>
      </c>
      <c r="F158" s="13">
        <v>0</v>
      </c>
      <c r="G158" s="13">
        <v>0</v>
      </c>
      <c r="H158" s="13">
        <v>0</v>
      </c>
      <c r="I158" s="14">
        <v>0</v>
      </c>
      <c r="J158" s="7"/>
      <c r="K158" s="414"/>
    </row>
    <row r="159" spans="1:11" s="23" customFormat="1" ht="8.65" customHeight="1">
      <c r="A159" s="72"/>
      <c r="B159" s="9"/>
      <c r="C159" s="10" t="s">
        <v>102</v>
      </c>
      <c r="D159" s="4"/>
      <c r="E159" s="13">
        <v>0</v>
      </c>
      <c r="F159" s="13">
        <v>0</v>
      </c>
      <c r="G159" s="13">
        <v>0</v>
      </c>
      <c r="H159" s="13">
        <v>0</v>
      </c>
      <c r="I159" s="14">
        <v>0</v>
      </c>
      <c r="J159" s="7"/>
      <c r="K159" s="414"/>
    </row>
    <row r="160" spans="1:11" s="23" customFormat="1" ht="8.65" customHeight="1">
      <c r="A160" s="10" t="s">
        <v>108</v>
      </c>
      <c r="B160" s="9"/>
      <c r="C160" s="10" t="s">
        <v>101</v>
      </c>
      <c r="D160" s="4"/>
      <c r="E160" s="13">
        <v>58775</v>
      </c>
      <c r="F160" s="13">
        <v>34800</v>
      </c>
      <c r="G160" s="13">
        <v>37195</v>
      </c>
      <c r="H160" s="13">
        <v>35158</v>
      </c>
      <c r="I160" s="14">
        <v>35937</v>
      </c>
      <c r="J160" s="7"/>
      <c r="K160" s="414"/>
    </row>
    <row r="161" spans="1:11" s="23" customFormat="1" ht="8.65" customHeight="1">
      <c r="A161" s="72"/>
      <c r="B161" s="9"/>
      <c r="C161" s="10" t="s">
        <v>102</v>
      </c>
      <c r="D161" s="4"/>
      <c r="E161" s="13">
        <v>0</v>
      </c>
      <c r="F161" s="13">
        <v>31659</v>
      </c>
      <c r="G161" s="13">
        <v>0</v>
      </c>
      <c r="H161" s="13">
        <v>26227</v>
      </c>
      <c r="I161" s="14">
        <v>44334</v>
      </c>
      <c r="J161" s="7"/>
      <c r="K161" s="414"/>
    </row>
    <row r="162" spans="1:11" s="23" customFormat="1" ht="8.65" customHeight="1">
      <c r="A162" s="10" t="s">
        <v>109</v>
      </c>
      <c r="B162" s="9"/>
      <c r="C162" s="10" t="s">
        <v>101</v>
      </c>
      <c r="D162" s="4"/>
      <c r="E162" s="13">
        <v>117310</v>
      </c>
      <c r="F162" s="13">
        <v>131667</v>
      </c>
      <c r="G162" s="13">
        <v>167762</v>
      </c>
      <c r="H162" s="13">
        <v>167757</v>
      </c>
      <c r="I162" s="14">
        <v>168344</v>
      </c>
      <c r="J162" s="7"/>
      <c r="K162" s="414"/>
    </row>
    <row r="163" spans="1:11" s="23" customFormat="1" ht="8.65" customHeight="1">
      <c r="A163" s="72"/>
      <c r="B163" s="9"/>
      <c r="C163" s="10" t="s">
        <v>102</v>
      </c>
      <c r="D163" s="4"/>
      <c r="E163" s="13">
        <v>0</v>
      </c>
      <c r="F163" s="13">
        <v>5795</v>
      </c>
      <c r="G163" s="13">
        <v>0</v>
      </c>
      <c r="H163" s="13">
        <v>0</v>
      </c>
      <c r="I163" s="14">
        <v>5216</v>
      </c>
      <c r="J163" s="7"/>
      <c r="K163" s="414"/>
    </row>
    <row r="164" spans="1:11" s="23" customFormat="1" ht="8.65" customHeight="1">
      <c r="A164" s="10" t="s">
        <v>219</v>
      </c>
      <c r="B164" s="9"/>
      <c r="C164" s="10" t="s">
        <v>101</v>
      </c>
      <c r="D164" s="4"/>
      <c r="E164" s="13">
        <v>2120</v>
      </c>
      <c r="F164" s="13">
        <v>2120</v>
      </c>
      <c r="G164" s="13">
        <v>0</v>
      </c>
      <c r="H164" s="13">
        <v>4400</v>
      </c>
      <c r="I164" s="14">
        <v>4400</v>
      </c>
      <c r="J164" s="7"/>
      <c r="K164" s="414"/>
    </row>
    <row r="165" spans="1:11" s="23" customFormat="1" ht="8.65" customHeight="1">
      <c r="A165" s="72"/>
      <c r="B165" s="9"/>
      <c r="C165" s="10" t="s">
        <v>102</v>
      </c>
      <c r="D165" s="4"/>
      <c r="E165" s="13">
        <v>0</v>
      </c>
      <c r="F165" s="13">
        <v>16952</v>
      </c>
      <c r="G165" s="13">
        <v>0</v>
      </c>
      <c r="H165" s="13">
        <v>0</v>
      </c>
      <c r="I165" s="14">
        <v>41607</v>
      </c>
      <c r="J165" s="7"/>
      <c r="K165" s="414"/>
    </row>
    <row r="166" spans="1:11" s="25" customFormat="1" ht="8.65" customHeight="1">
      <c r="A166" s="10" t="s">
        <v>110</v>
      </c>
      <c r="B166" s="9"/>
      <c r="C166" s="10" t="s">
        <v>101</v>
      </c>
      <c r="D166" s="4"/>
      <c r="E166" s="13">
        <v>109012</v>
      </c>
      <c r="F166" s="13">
        <v>109012</v>
      </c>
      <c r="G166" s="13">
        <v>109010</v>
      </c>
      <c r="H166" s="13">
        <v>108551</v>
      </c>
      <c r="I166" s="14">
        <v>128052</v>
      </c>
      <c r="J166" s="7"/>
      <c r="K166" s="414"/>
    </row>
    <row r="167" spans="1:11" s="23" customFormat="1" ht="9.9499999999999993" customHeight="1">
      <c r="A167" s="72"/>
      <c r="B167" s="9"/>
      <c r="C167" s="10" t="s">
        <v>102</v>
      </c>
      <c r="D167" s="4"/>
      <c r="E167" s="13">
        <v>0</v>
      </c>
      <c r="F167" s="13">
        <v>0</v>
      </c>
      <c r="G167" s="13">
        <v>0</v>
      </c>
      <c r="H167" s="13">
        <v>0</v>
      </c>
      <c r="I167" s="14">
        <v>0</v>
      </c>
      <c r="J167" s="7"/>
      <c r="K167" s="414"/>
    </row>
    <row r="168" spans="1:11" s="25" customFormat="1" ht="9.9499999999999993" customHeight="1">
      <c r="A168" s="10" t="s">
        <v>111</v>
      </c>
      <c r="B168" s="5"/>
      <c r="C168" s="10" t="s">
        <v>112</v>
      </c>
      <c r="D168" s="4"/>
      <c r="E168" s="13">
        <v>0</v>
      </c>
      <c r="F168" s="13">
        <v>0</v>
      </c>
      <c r="G168" s="13">
        <v>0</v>
      </c>
      <c r="H168" s="13">
        <v>0</v>
      </c>
      <c r="I168" s="14">
        <v>0</v>
      </c>
      <c r="J168" s="7"/>
      <c r="K168" s="414"/>
    </row>
    <row r="169" spans="1:11" s="25" customFormat="1" ht="9.9499999999999993" customHeight="1">
      <c r="A169" s="10"/>
      <c r="B169" s="9"/>
      <c r="C169" s="131"/>
      <c r="D169" s="4"/>
      <c r="E169" s="13"/>
      <c r="F169" s="13"/>
      <c r="G169" s="13"/>
      <c r="H169" s="13"/>
      <c r="I169" s="13"/>
      <c r="J169" s="7"/>
      <c r="K169" s="414"/>
    </row>
    <row r="170" spans="1:11" s="25" customFormat="1" ht="9.9499999999999993" customHeight="1">
      <c r="A170" s="46" t="s">
        <v>220</v>
      </c>
      <c r="B170" s="126"/>
      <c r="C170" s="126"/>
      <c r="D170" s="91"/>
      <c r="E170" s="55">
        <v>381367</v>
      </c>
      <c r="F170" s="55">
        <v>353549</v>
      </c>
      <c r="G170" s="55">
        <v>388117</v>
      </c>
      <c r="H170" s="55">
        <v>395016</v>
      </c>
      <c r="I170" s="55">
        <v>408000</v>
      </c>
      <c r="J170" s="7"/>
      <c r="K170" s="414"/>
    </row>
    <row r="171" spans="1:11" s="25" customFormat="1" ht="9.9499999999999993" customHeight="1">
      <c r="A171" s="46" t="s">
        <v>113</v>
      </c>
      <c r="B171" s="126"/>
      <c r="C171" s="126"/>
      <c r="D171" s="91"/>
      <c r="E171" s="55">
        <v>0</v>
      </c>
      <c r="F171" s="55">
        <v>68882</v>
      </c>
      <c r="G171" s="55">
        <v>0</v>
      </c>
      <c r="H171" s="55">
        <v>120539</v>
      </c>
      <c r="I171" s="55">
        <v>122941</v>
      </c>
      <c r="J171" s="7"/>
      <c r="K171" s="414"/>
    </row>
    <row r="172" spans="1:11" s="401" customFormat="1" ht="8.65" customHeight="1">
      <c r="A172" s="398" t="s">
        <v>464</v>
      </c>
      <c r="B172" s="832"/>
      <c r="C172" s="832"/>
      <c r="D172" s="398"/>
      <c r="E172" s="399">
        <f>E149+E151+E153+E155+E157+E159+E161+E163+E165+E167</f>
        <v>0</v>
      </c>
      <c r="F172" s="399">
        <f>F149+F151+F153+F155+F157+F159+F161+F163+F165+F167</f>
        <v>68882</v>
      </c>
      <c r="G172" s="399">
        <f>G149+G151+G153+G155+G157+G159+G161+G163+G165+G167</f>
        <v>0</v>
      </c>
      <c r="H172" s="399">
        <f>H149+H151+H153+H155+H157+H159+H161+H163+H165+H167</f>
        <v>120539</v>
      </c>
      <c r="I172" s="399">
        <f>I149+I151+I153+I155+I157+I159+I161+I163+I165+I167</f>
        <v>122941</v>
      </c>
      <c r="J172" s="399"/>
      <c r="K172" s="414"/>
    </row>
    <row r="173" spans="1:11" s="25" customFormat="1" ht="8.65" customHeight="1">
      <c r="A173" s="46" t="s">
        <v>114</v>
      </c>
      <c r="B173" s="120"/>
      <c r="C173" s="120"/>
      <c r="D173" s="91"/>
      <c r="E173" s="55">
        <v>381367</v>
      </c>
      <c r="F173" s="55">
        <v>422431</v>
      </c>
      <c r="G173" s="55">
        <v>388117</v>
      </c>
      <c r="H173" s="55">
        <v>515555</v>
      </c>
      <c r="I173" s="55">
        <v>530941</v>
      </c>
      <c r="J173" s="7"/>
      <c r="K173" s="414"/>
    </row>
    <row r="174" spans="1:11" s="25" customFormat="1" ht="9.9499999999999993" customHeight="1">
      <c r="A174" s="66" t="s">
        <v>115</v>
      </c>
      <c r="B174" s="132"/>
      <c r="C174" s="132"/>
      <c r="D174" s="67"/>
      <c r="E174" s="1187">
        <v>-23112</v>
      </c>
      <c r="F174" s="1187">
        <v>-23112</v>
      </c>
      <c r="G174" s="1187">
        <v>-23110.35</v>
      </c>
      <c r="H174" s="1187">
        <v>-22651</v>
      </c>
      <c r="I174" s="1185">
        <v>-42151.8</v>
      </c>
      <c r="J174" s="7"/>
      <c r="K174" s="414"/>
    </row>
    <row r="175" spans="1:11" s="23" customFormat="1" ht="9.9499999999999993" customHeight="1">
      <c r="A175" s="11" t="s">
        <v>116</v>
      </c>
      <c r="B175" s="133"/>
      <c r="C175" s="133"/>
      <c r="D175" s="68"/>
      <c r="E175" s="1188"/>
      <c r="F175" s="1188"/>
      <c r="G175" s="1188"/>
      <c r="H175" s="1188"/>
      <c r="I175" s="1186"/>
      <c r="J175" s="7"/>
      <c r="K175" s="414"/>
    </row>
    <row r="176" spans="1:11" s="25" customFormat="1" ht="9.9499999999999993" customHeight="1">
      <c r="A176" s="46" t="s">
        <v>117</v>
      </c>
      <c r="B176" s="120"/>
      <c r="C176" s="120"/>
      <c r="D176" s="91"/>
      <c r="E176" s="55">
        <v>358255</v>
      </c>
      <c r="F176" s="55">
        <v>399319</v>
      </c>
      <c r="G176" s="55">
        <v>365006.65</v>
      </c>
      <c r="H176" s="55">
        <v>492904</v>
      </c>
      <c r="I176" s="55">
        <v>488789.2</v>
      </c>
      <c r="J176" s="7"/>
      <c r="K176" s="414"/>
    </row>
    <row r="177" spans="1:11" s="23" customFormat="1" ht="9.9499999999999993" customHeight="1" thickBot="1">
      <c r="A177" s="2"/>
      <c r="B177" s="7"/>
      <c r="C177" s="7"/>
      <c r="D177" s="2"/>
      <c r="E177" s="7"/>
      <c r="F177" s="7"/>
      <c r="G177" s="7"/>
      <c r="H177" s="7"/>
      <c r="I177" s="7"/>
      <c r="J177" s="7"/>
      <c r="K177" s="414"/>
    </row>
    <row r="178" spans="1:11" s="43" customFormat="1" ht="9.9499999999999993" customHeight="1" thickBot="1">
      <c r="A178" s="77" t="s">
        <v>118</v>
      </c>
      <c r="B178" s="122"/>
      <c r="C178" s="3"/>
      <c r="D178" s="30"/>
      <c r="E178" s="7"/>
      <c r="F178" s="7"/>
      <c r="G178" s="7"/>
      <c r="H178" s="7"/>
      <c r="I178" s="7"/>
      <c r="J178" s="56"/>
      <c r="K178" s="414"/>
    </row>
    <row r="179" spans="1:11" s="43" customFormat="1" ht="9.9499999999999993" customHeight="1">
      <c r="A179" s="2"/>
      <c r="B179" s="7"/>
      <c r="C179" s="7"/>
      <c r="D179" s="2"/>
      <c r="E179" s="7"/>
      <c r="F179" s="7"/>
      <c r="G179" s="7"/>
      <c r="H179" s="7"/>
      <c r="I179" s="7"/>
      <c r="J179" s="56"/>
      <c r="K179" s="414"/>
    </row>
    <row r="180" spans="1:11" s="23" customFormat="1" ht="9.9499999999999993" customHeight="1">
      <c r="A180" s="70" t="s">
        <v>119</v>
      </c>
      <c r="B180" s="120"/>
      <c r="C180" s="120"/>
      <c r="D180" s="71"/>
      <c r="E180" s="69">
        <v>68174</v>
      </c>
      <c r="F180" s="69">
        <v>113711</v>
      </c>
      <c r="G180" s="69">
        <v>5246</v>
      </c>
      <c r="H180" s="69">
        <v>704964</v>
      </c>
      <c r="I180" s="69">
        <v>187398</v>
      </c>
      <c r="J180" s="7"/>
      <c r="K180" s="414"/>
    </row>
    <row r="181" spans="1:11" s="23" customFormat="1" ht="11.1" customHeight="1">
      <c r="A181" s="70" t="s">
        <v>120</v>
      </c>
      <c r="B181" s="120"/>
      <c r="C181" s="120"/>
      <c r="D181" s="71"/>
      <c r="E181" s="69">
        <v>0</v>
      </c>
      <c r="F181" s="69">
        <v>68882</v>
      </c>
      <c r="G181" s="69">
        <v>0</v>
      </c>
      <c r="H181" s="69">
        <v>120539</v>
      </c>
      <c r="I181" s="69">
        <v>122941</v>
      </c>
      <c r="J181" s="78"/>
      <c r="K181" s="414"/>
    </row>
    <row r="182" spans="1:11" s="40" customFormat="1" ht="12" customHeight="1" thickBot="1">
      <c r="A182" s="65"/>
      <c r="B182" s="121"/>
      <c r="C182" s="121"/>
      <c r="D182" s="4"/>
      <c r="E182" s="13"/>
      <c r="F182" s="13"/>
      <c r="G182" s="13"/>
      <c r="H182" s="13"/>
      <c r="I182" s="13"/>
      <c r="J182" s="39"/>
      <c r="K182" s="414"/>
    </row>
    <row r="183" spans="1:11" s="41" customFormat="1" ht="9.9499999999999993" customHeight="1" thickTop="1" thickBot="1">
      <c r="A183" s="92" t="s">
        <v>258</v>
      </c>
      <c r="B183" s="134"/>
      <c r="C183" s="135"/>
      <c r="D183" s="93"/>
      <c r="E183" s="90">
        <v>68174</v>
      </c>
      <c r="F183" s="90">
        <v>182593</v>
      </c>
      <c r="G183" s="90">
        <v>5246</v>
      </c>
      <c r="H183" s="90">
        <v>825503</v>
      </c>
      <c r="I183" s="90">
        <v>310339</v>
      </c>
      <c r="J183" s="29"/>
      <c r="K183" s="414"/>
    </row>
    <row r="184" spans="1:11" s="25" customFormat="1" ht="9.9499999999999993" customHeight="1" thickTop="1">
      <c r="A184" s="145">
        <v>38</v>
      </c>
      <c r="B184" s="127" t="s">
        <v>300</v>
      </c>
      <c r="C184" s="39"/>
      <c r="D184" s="1144" t="s">
        <v>29</v>
      </c>
      <c r="E184" s="1144"/>
      <c r="F184" s="1144"/>
      <c r="G184" s="1144"/>
      <c r="H184" s="1144"/>
      <c r="I184" s="76" t="s">
        <v>244</v>
      </c>
      <c r="J184" s="3"/>
      <c r="K184" s="414"/>
    </row>
    <row r="185" spans="1:11" s="23" customFormat="1" ht="9.9499999999999993" customHeight="1">
      <c r="A185" s="128"/>
      <c r="B185" s="29"/>
      <c r="C185" s="29"/>
      <c r="D185" s="27"/>
      <c r="E185" s="27"/>
      <c r="F185" s="27"/>
      <c r="G185" s="27"/>
      <c r="H185" s="27"/>
      <c r="I185" s="26"/>
      <c r="J185" s="7"/>
      <c r="K185" s="414"/>
    </row>
    <row r="186" spans="1:11" s="23" customFormat="1" ht="9.9499999999999993" customHeight="1" thickBot="1">
      <c r="A186" s="1"/>
      <c r="B186" s="3"/>
      <c r="C186" s="3"/>
      <c r="D186" s="94" t="s">
        <v>31</v>
      </c>
      <c r="E186" s="95">
        <v>2005</v>
      </c>
      <c r="F186" s="95">
        <v>2006</v>
      </c>
      <c r="G186" s="95">
        <v>2007</v>
      </c>
      <c r="H186" s="95">
        <v>2008</v>
      </c>
      <c r="I186" s="95">
        <v>2009</v>
      </c>
      <c r="J186" s="7"/>
      <c r="K186" s="414"/>
    </row>
    <row r="187" spans="1:11" s="43" customFormat="1" ht="9.9499999999999993" customHeight="1" thickBot="1">
      <c r="A187" s="1145" t="s">
        <v>121</v>
      </c>
      <c r="B187" s="1146"/>
      <c r="C187" s="1147"/>
      <c r="D187" s="64"/>
      <c r="E187" s="7"/>
      <c r="F187" s="7"/>
      <c r="G187" s="7"/>
      <c r="H187" s="7"/>
      <c r="I187" s="7"/>
      <c r="J187" s="56"/>
      <c r="K187" s="414"/>
    </row>
    <row r="188" spans="1:11" s="23" customFormat="1" ht="8.65" customHeight="1">
      <c r="A188" s="2"/>
      <c r="B188" s="7"/>
      <c r="C188" s="7"/>
      <c r="D188" s="2"/>
      <c r="E188" s="7"/>
      <c r="F188" s="7"/>
      <c r="G188" s="7"/>
      <c r="H188" s="7"/>
      <c r="I188" s="7"/>
      <c r="J188" s="7"/>
      <c r="K188" s="414"/>
    </row>
    <row r="189" spans="1:11" s="23" customFormat="1" ht="8.65" customHeight="1">
      <c r="A189" s="42" t="s">
        <v>122</v>
      </c>
      <c r="B189" s="56"/>
      <c r="C189" s="56"/>
      <c r="D189" s="109"/>
      <c r="E189" s="56"/>
      <c r="F189" s="56"/>
      <c r="G189" s="56"/>
      <c r="H189" s="7"/>
      <c r="I189" s="56"/>
      <c r="J189" s="7"/>
      <c r="K189" s="414"/>
    </row>
    <row r="190" spans="1:11" s="23" customFormat="1" ht="8.65" customHeight="1">
      <c r="A190" s="2"/>
      <c r="B190" s="7"/>
      <c r="C190" s="7"/>
      <c r="D190" s="2"/>
      <c r="E190" s="7"/>
      <c r="F190" s="7"/>
      <c r="G190" s="7"/>
      <c r="H190" s="7"/>
      <c r="I190" s="7"/>
      <c r="J190" s="7"/>
      <c r="K190" s="414"/>
    </row>
    <row r="191" spans="1:11" s="23" customFormat="1" ht="8.65" customHeight="1">
      <c r="A191" s="10" t="s">
        <v>123</v>
      </c>
      <c r="B191" s="118"/>
      <c r="C191" s="118"/>
      <c r="D191" s="4"/>
      <c r="E191" s="13">
        <v>0</v>
      </c>
      <c r="F191" s="13">
        <v>0</v>
      </c>
      <c r="G191" s="13">
        <v>-28220</v>
      </c>
      <c r="H191" s="13">
        <v>-21743</v>
      </c>
      <c r="I191" s="14">
        <v>0</v>
      </c>
      <c r="J191" s="7"/>
      <c r="K191" s="414"/>
    </row>
    <row r="192" spans="1:11" s="23" customFormat="1" ht="8.65" customHeight="1">
      <c r="A192" s="10" t="s">
        <v>124</v>
      </c>
      <c r="B192" s="118"/>
      <c r="C192" s="118"/>
      <c r="D192" s="4"/>
      <c r="E192" s="13">
        <v>-18077</v>
      </c>
      <c r="F192" s="13">
        <v>0</v>
      </c>
      <c r="G192" s="13">
        <v>0</v>
      </c>
      <c r="H192" s="13">
        <v>-6500</v>
      </c>
      <c r="I192" s="14">
        <v>-5329</v>
      </c>
      <c r="J192" s="7"/>
      <c r="K192" s="414"/>
    </row>
    <row r="193" spans="1:11" s="23" customFormat="1" ht="8.65" customHeight="1">
      <c r="A193" s="10" t="s">
        <v>125</v>
      </c>
      <c r="B193" s="118"/>
      <c r="C193" s="118"/>
      <c r="D193" s="4"/>
      <c r="E193" s="13">
        <v>0</v>
      </c>
      <c r="F193" s="13">
        <v>0</v>
      </c>
      <c r="G193" s="13">
        <v>0</v>
      </c>
      <c r="H193" s="13">
        <v>-21324</v>
      </c>
      <c r="I193" s="14">
        <v>0</v>
      </c>
      <c r="J193" s="7"/>
      <c r="K193" s="414"/>
    </row>
    <row r="194" spans="1:11" s="23" customFormat="1" ht="8.65" customHeight="1">
      <c r="A194" s="10" t="s">
        <v>126</v>
      </c>
      <c r="B194" s="118"/>
      <c r="C194" s="118"/>
      <c r="D194" s="4"/>
      <c r="E194" s="13">
        <v>0</v>
      </c>
      <c r="F194" s="13">
        <v>0</v>
      </c>
      <c r="G194" s="13">
        <v>0</v>
      </c>
      <c r="H194" s="13">
        <v>0</v>
      </c>
      <c r="I194" s="14">
        <v>0</v>
      </c>
      <c r="J194" s="7"/>
      <c r="K194" s="414"/>
    </row>
    <row r="195" spans="1:11" s="23" customFormat="1" ht="8.65" customHeight="1">
      <c r="A195" s="10" t="s">
        <v>127</v>
      </c>
      <c r="B195" s="118"/>
      <c r="C195" s="118"/>
      <c r="D195" s="4"/>
      <c r="E195" s="13">
        <v>0</v>
      </c>
      <c r="F195" s="13">
        <v>0</v>
      </c>
      <c r="G195" s="13">
        <v>0</v>
      </c>
      <c r="H195" s="13">
        <v>0</v>
      </c>
      <c r="I195" s="14">
        <v>0</v>
      </c>
      <c r="J195" s="7"/>
      <c r="K195" s="414"/>
    </row>
    <row r="196" spans="1:11" s="23" customFormat="1" ht="8.65" customHeight="1">
      <c r="A196" s="10" t="s">
        <v>128</v>
      </c>
      <c r="B196" s="118"/>
      <c r="C196" s="118"/>
      <c r="D196" s="4"/>
      <c r="E196" s="13">
        <v>0</v>
      </c>
      <c r="F196" s="13">
        <v>0</v>
      </c>
      <c r="G196" s="13">
        <v>0</v>
      </c>
      <c r="H196" s="13">
        <v>0</v>
      </c>
      <c r="I196" s="14">
        <v>0</v>
      </c>
      <c r="J196" s="7"/>
      <c r="K196" s="414"/>
    </row>
    <row r="197" spans="1:11" s="23" customFormat="1" ht="8.65" customHeight="1">
      <c r="A197" s="10" t="s">
        <v>129</v>
      </c>
      <c r="B197" s="118"/>
      <c r="C197" s="118"/>
      <c r="D197" s="4"/>
      <c r="E197" s="13">
        <v>-8364</v>
      </c>
      <c r="F197" s="13">
        <v>-29055</v>
      </c>
      <c r="G197" s="13">
        <v>-15211</v>
      </c>
      <c r="H197" s="13">
        <v>-48354</v>
      </c>
      <c r="I197" s="14">
        <v>0</v>
      </c>
      <c r="J197" s="7"/>
      <c r="K197" s="414"/>
    </row>
    <row r="198" spans="1:11" s="25" customFormat="1" ht="8.65" customHeight="1">
      <c r="A198" s="10" t="s">
        <v>130</v>
      </c>
      <c r="B198" s="118"/>
      <c r="C198" s="118"/>
      <c r="D198" s="4"/>
      <c r="E198" s="13">
        <v>192106</v>
      </c>
      <c r="F198" s="13">
        <v>-126481</v>
      </c>
      <c r="G198" s="13">
        <v>1958</v>
      </c>
      <c r="H198" s="13">
        <v>-16925</v>
      </c>
      <c r="I198" s="14">
        <v>-32910</v>
      </c>
      <c r="J198" s="7"/>
      <c r="K198" s="414"/>
    </row>
    <row r="199" spans="1:11" s="23" customFormat="1" ht="8.65" customHeight="1">
      <c r="A199" s="10" t="s">
        <v>131</v>
      </c>
      <c r="B199" s="118"/>
      <c r="C199" s="118"/>
      <c r="D199" s="4"/>
      <c r="E199" s="13">
        <v>0</v>
      </c>
      <c r="F199" s="13">
        <v>0</v>
      </c>
      <c r="G199" s="13">
        <v>-18799</v>
      </c>
      <c r="H199" s="13">
        <v>-31610</v>
      </c>
      <c r="I199" s="14">
        <v>-15887</v>
      </c>
      <c r="J199" s="7"/>
      <c r="K199" s="414"/>
    </row>
    <row r="200" spans="1:11" s="23" customFormat="1" ht="9.9499999999999993" customHeight="1">
      <c r="A200" s="10" t="s">
        <v>132</v>
      </c>
      <c r="B200" s="19"/>
      <c r="C200" s="19"/>
      <c r="D200" s="4"/>
      <c r="E200" s="13">
        <v>0</v>
      </c>
      <c r="F200" s="13">
        <v>0</v>
      </c>
      <c r="G200" s="13">
        <v>0</v>
      </c>
      <c r="H200" s="13">
        <v>0</v>
      </c>
      <c r="I200" s="14">
        <v>0</v>
      </c>
      <c r="J200" s="79">
        <v>-250725</v>
      </c>
      <c r="K200" s="414"/>
    </row>
    <row r="201" spans="1:11" s="23" customFormat="1" ht="9.9499999999999993" customHeight="1">
      <c r="A201" s="46" t="s">
        <v>240</v>
      </c>
      <c r="B201" s="120"/>
      <c r="C201" s="120"/>
      <c r="D201" s="71"/>
      <c r="E201" s="56"/>
      <c r="F201" s="56"/>
      <c r="G201" s="56"/>
      <c r="H201" s="56"/>
      <c r="I201" s="56"/>
      <c r="J201" s="7"/>
      <c r="K201" s="414"/>
    </row>
    <row r="202" spans="1:11" s="43" customFormat="1" ht="9.9499999999999993" customHeight="1">
      <c r="A202" s="96" t="s">
        <v>259</v>
      </c>
      <c r="B202" s="136"/>
      <c r="C202" s="120"/>
      <c r="D202" s="93"/>
      <c r="E202" s="90">
        <v>165665</v>
      </c>
      <c r="F202" s="90">
        <v>-155536</v>
      </c>
      <c r="G202" s="90">
        <v>-60272</v>
      </c>
      <c r="H202" s="90">
        <v>-146456</v>
      </c>
      <c r="I202" s="90">
        <v>-54126</v>
      </c>
      <c r="J202" s="56"/>
      <c r="K202" s="414"/>
    </row>
    <row r="203" spans="1:11" s="23" customFormat="1" ht="8.65" customHeight="1">
      <c r="A203" s="2"/>
      <c r="B203" s="7"/>
      <c r="C203" s="7"/>
      <c r="D203" s="2"/>
      <c r="E203" s="7"/>
      <c r="F203" s="7"/>
      <c r="G203" s="7"/>
      <c r="H203" s="7"/>
      <c r="I203" s="7"/>
      <c r="J203" s="7"/>
      <c r="K203" s="414"/>
    </row>
    <row r="204" spans="1:11" s="23" customFormat="1" ht="9.9499999999999993" customHeight="1">
      <c r="A204" s="42" t="s">
        <v>133</v>
      </c>
      <c r="B204" s="56"/>
      <c r="C204" s="56"/>
      <c r="D204" s="109"/>
      <c r="E204" s="56"/>
      <c r="F204" s="56"/>
      <c r="G204" s="56"/>
      <c r="H204" s="56"/>
      <c r="I204" s="56"/>
      <c r="J204" s="7"/>
      <c r="K204" s="414"/>
    </row>
    <row r="205" spans="1:11" s="23" customFormat="1" ht="8.65" customHeight="1">
      <c r="A205" s="1"/>
      <c r="B205" s="7"/>
      <c r="C205" s="7"/>
      <c r="D205" s="1"/>
      <c r="E205" s="7"/>
      <c r="F205" s="7"/>
      <c r="G205" s="7"/>
      <c r="H205" s="7"/>
      <c r="I205" s="7"/>
      <c r="J205" s="7"/>
      <c r="K205" s="414"/>
    </row>
    <row r="206" spans="1:11" s="23" customFormat="1" ht="8.65" customHeight="1">
      <c r="A206" s="42" t="s">
        <v>134</v>
      </c>
      <c r="B206" s="7"/>
      <c r="C206" s="7"/>
      <c r="D206" s="1"/>
      <c r="E206" s="7"/>
      <c r="F206" s="7"/>
      <c r="G206" s="7"/>
      <c r="H206" s="7"/>
      <c r="I206" s="7"/>
      <c r="J206" s="7"/>
      <c r="K206" s="414"/>
    </row>
    <row r="207" spans="1:11" s="23" customFormat="1" ht="8.65" customHeight="1">
      <c r="A207" s="10" t="s">
        <v>135</v>
      </c>
      <c r="B207" s="118"/>
      <c r="C207" s="118"/>
      <c r="D207" s="4"/>
      <c r="E207" s="13">
        <v>30081</v>
      </c>
      <c r="F207" s="13">
        <v>193512</v>
      </c>
      <c r="G207" s="13">
        <v>60272</v>
      </c>
      <c r="H207" s="13">
        <v>146456</v>
      </c>
      <c r="I207" s="14">
        <v>54126</v>
      </c>
      <c r="J207" s="7"/>
      <c r="K207" s="414"/>
    </row>
    <row r="208" spans="1:11" s="25" customFormat="1" ht="8.65" customHeight="1">
      <c r="A208" s="10" t="s">
        <v>136</v>
      </c>
      <c r="B208" s="118"/>
      <c r="C208" s="118"/>
      <c r="D208" s="4"/>
      <c r="E208" s="13">
        <v>0</v>
      </c>
      <c r="F208" s="13">
        <v>0</v>
      </c>
      <c r="G208" s="13">
        <v>0</v>
      </c>
      <c r="H208" s="13">
        <v>0</v>
      </c>
      <c r="I208" s="14">
        <v>0</v>
      </c>
      <c r="J208" s="7"/>
      <c r="K208" s="414"/>
    </row>
    <row r="209" spans="1:11" s="25" customFormat="1" ht="8.65" customHeight="1">
      <c r="A209" s="10" t="s">
        <v>137</v>
      </c>
      <c r="B209" s="118"/>
      <c r="C209" s="118"/>
      <c r="D209" s="4"/>
      <c r="E209" s="13">
        <v>0</v>
      </c>
      <c r="F209" s="13">
        <v>0</v>
      </c>
      <c r="G209" s="13">
        <v>0</v>
      </c>
      <c r="H209" s="13">
        <v>0</v>
      </c>
      <c r="I209" s="14">
        <v>0</v>
      </c>
      <c r="J209" s="7"/>
      <c r="K209" s="414"/>
    </row>
    <row r="210" spans="1:11" s="25" customFormat="1" ht="8.65" customHeight="1">
      <c r="A210" s="10" t="s">
        <v>138</v>
      </c>
      <c r="B210" s="19"/>
      <c r="C210" s="19"/>
      <c r="D210" s="4"/>
      <c r="E210" s="13">
        <v>0</v>
      </c>
      <c r="F210" s="13">
        <v>0</v>
      </c>
      <c r="G210" s="13">
        <v>0</v>
      </c>
      <c r="H210" s="13">
        <v>0</v>
      </c>
      <c r="I210" s="14">
        <v>0</v>
      </c>
      <c r="J210" s="7"/>
      <c r="K210" s="414"/>
    </row>
    <row r="211" spans="1:11" s="25" customFormat="1" ht="8.65" customHeight="1">
      <c r="A211" s="10" t="s">
        <v>139</v>
      </c>
      <c r="B211" s="19"/>
      <c r="C211" s="19"/>
      <c r="D211" s="4"/>
      <c r="E211" s="13">
        <v>0</v>
      </c>
      <c r="F211" s="13">
        <v>0</v>
      </c>
      <c r="G211" s="13">
        <v>0</v>
      </c>
      <c r="H211" s="13">
        <v>0</v>
      </c>
      <c r="I211" s="14">
        <v>0</v>
      </c>
      <c r="J211" s="7"/>
      <c r="K211" s="414"/>
    </row>
    <row r="212" spans="1:11" s="25" customFormat="1" ht="9.9499999999999993" customHeight="1">
      <c r="A212" s="10" t="s">
        <v>140</v>
      </c>
      <c r="B212" s="19"/>
      <c r="C212" s="19"/>
      <c r="D212" s="4"/>
      <c r="E212" s="13">
        <v>0</v>
      </c>
      <c r="F212" s="13">
        <v>0</v>
      </c>
      <c r="G212" s="13">
        <v>0</v>
      </c>
      <c r="H212" s="13">
        <v>0</v>
      </c>
      <c r="I212" s="14">
        <v>0</v>
      </c>
      <c r="J212" s="7"/>
      <c r="K212" s="414"/>
    </row>
    <row r="213" spans="1:11" s="25" customFormat="1" ht="8.65" customHeight="1">
      <c r="A213" s="10"/>
      <c r="B213" s="19"/>
      <c r="C213" s="19"/>
      <c r="D213" s="4"/>
      <c r="E213" s="13"/>
      <c r="F213" s="13"/>
      <c r="G213" s="13"/>
      <c r="H213" s="13"/>
      <c r="I213" s="13"/>
      <c r="J213" s="7"/>
      <c r="K213" s="414"/>
    </row>
    <row r="214" spans="1:11" s="23" customFormat="1" ht="9.9499999999999993" customHeight="1">
      <c r="A214" s="46" t="s">
        <v>141</v>
      </c>
      <c r="B214" s="125"/>
      <c r="C214" s="125"/>
      <c r="D214" s="91"/>
      <c r="E214" s="55">
        <v>30081</v>
      </c>
      <c r="F214" s="55">
        <v>193512</v>
      </c>
      <c r="G214" s="55">
        <v>60272</v>
      </c>
      <c r="H214" s="55">
        <v>146456</v>
      </c>
      <c r="I214" s="55">
        <v>54126</v>
      </c>
      <c r="J214" s="7"/>
      <c r="K214" s="414"/>
    </row>
    <row r="215" spans="1:11" s="25" customFormat="1" ht="8.65" customHeight="1">
      <c r="A215" s="2"/>
      <c r="B215" s="3"/>
      <c r="C215" s="3"/>
      <c r="D215" s="2"/>
      <c r="E215" s="7"/>
      <c r="F215" s="7"/>
      <c r="G215" s="7"/>
      <c r="H215" s="7"/>
      <c r="I215" s="7"/>
      <c r="J215" s="7"/>
      <c r="K215" s="414"/>
    </row>
    <row r="216" spans="1:11" s="25" customFormat="1" ht="8.65" customHeight="1">
      <c r="A216" s="42" t="s">
        <v>142</v>
      </c>
      <c r="B216" s="7"/>
      <c r="C216" s="7"/>
      <c r="D216" s="1"/>
      <c r="E216" s="7"/>
      <c r="F216" s="7"/>
      <c r="G216" s="7"/>
      <c r="H216" s="7"/>
      <c r="I216" s="7"/>
      <c r="J216" s="7"/>
      <c r="K216" s="414"/>
    </row>
    <row r="217" spans="1:11" s="25" customFormat="1" ht="8.65" customHeight="1">
      <c r="A217" s="10" t="s">
        <v>143</v>
      </c>
      <c r="B217" s="118"/>
      <c r="C217" s="118"/>
      <c r="D217" s="4"/>
      <c r="E217" s="13">
        <v>0</v>
      </c>
      <c r="F217" s="13">
        <v>0</v>
      </c>
      <c r="G217" s="13">
        <v>0</v>
      </c>
      <c r="H217" s="13">
        <v>0</v>
      </c>
      <c r="I217" s="14">
        <v>0</v>
      </c>
      <c r="J217" s="7"/>
      <c r="K217" s="414"/>
    </row>
    <row r="218" spans="1:11" s="25" customFormat="1" ht="8.65" customHeight="1">
      <c r="A218" s="10" t="s">
        <v>144</v>
      </c>
      <c r="B218" s="118"/>
      <c r="C218" s="118"/>
      <c r="D218" s="4"/>
      <c r="E218" s="13">
        <v>165746</v>
      </c>
      <c r="F218" s="13">
        <v>37976</v>
      </c>
      <c r="G218" s="13">
        <v>0</v>
      </c>
      <c r="H218" s="13">
        <v>0</v>
      </c>
      <c r="I218" s="14">
        <v>0</v>
      </c>
      <c r="J218" s="7"/>
      <c r="K218" s="414"/>
    </row>
    <row r="219" spans="1:11" s="25" customFormat="1" ht="8.65" customHeight="1">
      <c r="A219" s="10" t="s">
        <v>227</v>
      </c>
      <c r="B219" s="118"/>
      <c r="C219" s="118"/>
      <c r="D219" s="4"/>
      <c r="E219" s="13">
        <v>0</v>
      </c>
      <c r="F219" s="13">
        <v>0</v>
      </c>
      <c r="G219" s="13">
        <v>0</v>
      </c>
      <c r="H219" s="13">
        <v>0</v>
      </c>
      <c r="I219" s="14">
        <v>0</v>
      </c>
      <c r="J219" s="7"/>
      <c r="K219" s="414"/>
    </row>
    <row r="220" spans="1:11" s="25" customFormat="1" ht="8.65" customHeight="1">
      <c r="A220" s="10" t="s">
        <v>145</v>
      </c>
      <c r="B220" s="118"/>
      <c r="C220" s="118"/>
      <c r="D220" s="4"/>
      <c r="E220" s="13">
        <v>0</v>
      </c>
      <c r="F220" s="13">
        <v>0</v>
      </c>
      <c r="G220" s="13">
        <v>0</v>
      </c>
      <c r="H220" s="13">
        <v>0</v>
      </c>
      <c r="I220" s="14">
        <v>0</v>
      </c>
      <c r="J220" s="7"/>
      <c r="K220" s="414"/>
    </row>
    <row r="221" spans="1:11" s="25" customFormat="1" ht="8.65" customHeight="1">
      <c r="A221" s="10" t="s">
        <v>146</v>
      </c>
      <c r="B221" s="118"/>
      <c r="C221" s="118"/>
      <c r="D221" s="4"/>
      <c r="E221" s="13">
        <v>0</v>
      </c>
      <c r="F221" s="13">
        <v>0</v>
      </c>
      <c r="G221" s="13">
        <v>0</v>
      </c>
      <c r="H221" s="13">
        <v>0</v>
      </c>
      <c r="I221" s="14">
        <v>0</v>
      </c>
      <c r="J221" s="7"/>
      <c r="K221" s="414"/>
    </row>
    <row r="222" spans="1:11" s="25" customFormat="1" ht="8.65" customHeight="1">
      <c r="A222" s="10" t="s">
        <v>147</v>
      </c>
      <c r="B222" s="118"/>
      <c r="C222" s="118"/>
      <c r="D222" s="4"/>
      <c r="E222" s="13">
        <v>30000</v>
      </c>
      <c r="F222" s="13">
        <v>0</v>
      </c>
      <c r="G222" s="13">
        <v>0</v>
      </c>
      <c r="H222" s="13">
        <v>0</v>
      </c>
      <c r="I222" s="14">
        <v>0</v>
      </c>
      <c r="J222" s="7"/>
      <c r="K222" s="414"/>
    </row>
    <row r="223" spans="1:11" s="25" customFormat="1" ht="8.65" customHeight="1">
      <c r="A223" s="10" t="s">
        <v>148</v>
      </c>
      <c r="B223" s="118"/>
      <c r="C223" s="118"/>
      <c r="D223" s="4"/>
      <c r="E223" s="13">
        <v>0</v>
      </c>
      <c r="F223" s="13">
        <v>0</v>
      </c>
      <c r="G223" s="13">
        <v>0</v>
      </c>
      <c r="H223" s="13">
        <v>0</v>
      </c>
      <c r="I223" s="14">
        <v>0</v>
      </c>
      <c r="J223" s="7"/>
      <c r="K223" s="414"/>
    </row>
    <row r="224" spans="1:11" s="25" customFormat="1" ht="8.65" customHeight="1">
      <c r="A224" s="10" t="s">
        <v>149</v>
      </c>
      <c r="B224" s="118"/>
      <c r="C224" s="118"/>
      <c r="D224" s="4"/>
      <c r="E224" s="13">
        <v>0</v>
      </c>
      <c r="F224" s="13">
        <v>0</v>
      </c>
      <c r="G224" s="13">
        <v>0</v>
      </c>
      <c r="H224" s="13">
        <v>0</v>
      </c>
      <c r="I224" s="14">
        <v>0</v>
      </c>
      <c r="J224" s="7"/>
      <c r="K224" s="414"/>
    </row>
    <row r="225" spans="1:12" s="25" customFormat="1" ht="9.9499999999999993" customHeight="1">
      <c r="A225" s="10" t="s">
        <v>150</v>
      </c>
      <c r="B225" s="118"/>
      <c r="C225" s="118"/>
      <c r="D225" s="4"/>
      <c r="E225" s="13">
        <v>0</v>
      </c>
      <c r="F225" s="13">
        <v>0</v>
      </c>
      <c r="G225" s="13">
        <v>0</v>
      </c>
      <c r="H225" s="13">
        <v>0</v>
      </c>
      <c r="I225" s="14">
        <v>0</v>
      </c>
      <c r="J225" s="7"/>
      <c r="K225" s="414"/>
    </row>
    <row r="226" spans="1:12" s="25" customFormat="1" ht="9.9499999999999993" customHeight="1">
      <c r="A226" s="10"/>
      <c r="B226" s="118"/>
      <c r="C226" s="118"/>
      <c r="D226" s="4"/>
      <c r="E226" s="13"/>
      <c r="F226" s="13"/>
      <c r="G226" s="13"/>
      <c r="H226" s="13"/>
      <c r="I226" s="13"/>
      <c r="J226" s="7"/>
      <c r="K226" s="414"/>
    </row>
    <row r="227" spans="1:12" s="23" customFormat="1" ht="9.9499999999999993" customHeight="1">
      <c r="A227" s="46" t="s">
        <v>151</v>
      </c>
      <c r="B227" s="125"/>
      <c r="C227" s="125"/>
      <c r="D227" s="91"/>
      <c r="E227" s="55">
        <v>195746</v>
      </c>
      <c r="F227" s="55">
        <v>37976</v>
      </c>
      <c r="G227" s="55">
        <v>0</v>
      </c>
      <c r="H227" s="55">
        <v>0</v>
      </c>
      <c r="I227" s="55">
        <v>0</v>
      </c>
      <c r="J227" s="7"/>
      <c r="K227" s="414"/>
    </row>
    <row r="228" spans="1:12" s="25" customFormat="1" ht="9.9499999999999993" customHeight="1" thickBot="1">
      <c r="A228" s="2"/>
      <c r="B228" s="3"/>
      <c r="C228" s="3"/>
      <c r="D228" s="2"/>
      <c r="E228" s="7"/>
      <c r="F228" s="7"/>
      <c r="G228" s="7"/>
      <c r="H228" s="7"/>
      <c r="I228" s="7"/>
      <c r="J228" s="7"/>
      <c r="K228" s="414"/>
    </row>
    <row r="229" spans="1:12" s="25" customFormat="1" ht="8.65" customHeight="1" thickBot="1">
      <c r="A229" s="1145" t="s">
        <v>152</v>
      </c>
      <c r="B229" s="1146"/>
      <c r="C229" s="1147"/>
      <c r="D229" s="64"/>
      <c r="E229" s="7"/>
      <c r="F229" s="7"/>
      <c r="G229" s="7"/>
      <c r="H229" s="7"/>
      <c r="I229" s="7"/>
      <c r="J229" s="7"/>
      <c r="K229" s="414"/>
    </row>
    <row r="230" spans="1:12" s="25" customFormat="1" ht="8.65" customHeight="1">
      <c r="A230" s="2"/>
      <c r="B230" s="3"/>
      <c r="C230" s="3"/>
      <c r="D230" s="2"/>
      <c r="E230" s="7"/>
      <c r="F230" s="7"/>
      <c r="G230" s="7"/>
      <c r="H230" s="7"/>
      <c r="I230" s="7"/>
      <c r="J230" s="108" t="s">
        <v>271</v>
      </c>
      <c r="K230" s="414"/>
      <c r="L230" s="143"/>
    </row>
    <row r="231" spans="1:12" s="25" customFormat="1" ht="8.65" customHeight="1">
      <c r="A231" s="10" t="s">
        <v>153</v>
      </c>
      <c r="B231" s="19"/>
      <c r="C231" s="19"/>
      <c r="D231" s="4"/>
      <c r="E231" s="13">
        <v>68174</v>
      </c>
      <c r="F231" s="13">
        <v>113711</v>
      </c>
      <c r="G231" s="13">
        <v>5246</v>
      </c>
      <c r="H231" s="13">
        <v>704964</v>
      </c>
      <c r="I231" s="13">
        <v>187398</v>
      </c>
      <c r="J231" s="33">
        <v>-250725</v>
      </c>
      <c r="K231" s="414"/>
    </row>
    <row r="232" spans="1:12" s="25" customFormat="1" ht="8.65" customHeight="1">
      <c r="A232" s="10" t="s">
        <v>154</v>
      </c>
      <c r="B232" s="19"/>
      <c r="C232" s="19"/>
      <c r="D232" s="4"/>
      <c r="E232" s="13">
        <v>165665</v>
      </c>
      <c r="F232" s="13">
        <v>-155536</v>
      </c>
      <c r="G232" s="13">
        <v>-60272</v>
      </c>
      <c r="H232" s="13">
        <v>-146456</v>
      </c>
      <c r="I232" s="13">
        <v>-54126</v>
      </c>
      <c r="J232" s="7"/>
      <c r="K232" s="414"/>
    </row>
    <row r="233" spans="1:12" s="62" customFormat="1" ht="9.9499999999999993" customHeight="1">
      <c r="A233" s="10" t="s">
        <v>155</v>
      </c>
      <c r="B233" s="19"/>
      <c r="C233" s="19"/>
      <c r="D233" s="4"/>
      <c r="E233" s="13">
        <v>592094</v>
      </c>
      <c r="F233" s="13">
        <v>357494</v>
      </c>
      <c r="G233" s="13">
        <v>309980.65000000002</v>
      </c>
      <c r="H233" s="13">
        <v>1051412</v>
      </c>
      <c r="I233" s="13">
        <v>622061.19999999995</v>
      </c>
      <c r="J233" s="80"/>
      <c r="K233" s="414"/>
    </row>
    <row r="234" spans="1:12" s="62" customFormat="1" ht="9.9499999999999993" customHeight="1">
      <c r="A234" s="10"/>
      <c r="B234" s="19"/>
      <c r="C234" s="19"/>
      <c r="D234" s="4"/>
      <c r="E234" s="13"/>
      <c r="F234" s="13"/>
      <c r="G234" s="13"/>
      <c r="H234" s="13"/>
      <c r="I234" s="13"/>
      <c r="J234" s="80"/>
      <c r="K234" s="414"/>
    </row>
    <row r="235" spans="1:12" s="25" customFormat="1" ht="9.9499999999999993" customHeight="1">
      <c r="A235" s="1148" t="s">
        <v>260</v>
      </c>
      <c r="B235" s="1149"/>
      <c r="C235" s="1149"/>
      <c r="D235" s="1152"/>
      <c r="E235" s="1142">
        <v>68174</v>
      </c>
      <c r="F235" s="1142">
        <v>113711</v>
      </c>
      <c r="G235" s="1142">
        <v>5246</v>
      </c>
      <c r="H235" s="1142">
        <v>704964</v>
      </c>
      <c r="I235" s="1142">
        <v>187398</v>
      </c>
      <c r="J235" s="3"/>
      <c r="K235" s="414"/>
    </row>
    <row r="236" spans="1:12" s="23" customFormat="1" ht="9.9499999999999993" customHeight="1">
      <c r="A236" s="1150"/>
      <c r="B236" s="1151"/>
      <c r="C236" s="1151"/>
      <c r="D236" s="1153"/>
      <c r="E236" s="1143"/>
      <c r="F236" s="1143"/>
      <c r="G236" s="1143"/>
      <c r="H236" s="1143"/>
      <c r="I236" s="1143"/>
      <c r="J236" s="7"/>
      <c r="K236" s="414"/>
    </row>
    <row r="237" spans="1:12" s="25" customFormat="1" ht="9.9499999999999993" customHeight="1" thickBot="1">
      <c r="A237" s="2"/>
      <c r="B237" s="3"/>
      <c r="C237" s="3"/>
      <c r="D237" s="2"/>
      <c r="E237" s="7"/>
      <c r="F237" s="7"/>
      <c r="G237" s="7"/>
      <c r="H237" s="7"/>
      <c r="I237" s="7"/>
      <c r="J237" s="3"/>
      <c r="K237" s="414"/>
    </row>
    <row r="238" spans="1:12" s="25" customFormat="1" ht="8.65" customHeight="1" thickBot="1">
      <c r="A238" s="1145" t="s">
        <v>156</v>
      </c>
      <c r="B238" s="1146"/>
      <c r="C238" s="1147"/>
      <c r="D238" s="64"/>
      <c r="E238" s="7"/>
      <c r="F238" s="7"/>
      <c r="G238" s="7"/>
      <c r="H238" s="7"/>
      <c r="I238" s="7"/>
      <c r="J238" s="3"/>
      <c r="K238" s="414"/>
    </row>
    <row r="239" spans="1:12" s="25" customFormat="1" ht="8.65" customHeight="1">
      <c r="A239" s="2"/>
      <c r="B239" s="3"/>
      <c r="C239" s="3"/>
      <c r="D239" s="2"/>
      <c r="E239" s="7"/>
      <c r="F239" s="7"/>
      <c r="G239" s="7"/>
      <c r="H239" s="7"/>
      <c r="I239" s="7"/>
      <c r="J239" s="3"/>
      <c r="K239" s="414"/>
    </row>
    <row r="240" spans="1:12" s="25" customFormat="1" ht="8.65" customHeight="1">
      <c r="A240" s="10" t="s">
        <v>81</v>
      </c>
      <c r="B240" s="19"/>
      <c r="C240" s="19"/>
      <c r="D240" s="4"/>
      <c r="E240" s="13">
        <v>390228</v>
      </c>
      <c r="F240" s="13">
        <v>366285</v>
      </c>
      <c r="G240" s="13">
        <v>340635</v>
      </c>
      <c r="H240" s="13">
        <v>350086</v>
      </c>
      <c r="I240" s="13">
        <v>311179</v>
      </c>
      <c r="J240" s="3"/>
      <c r="K240" s="414"/>
    </row>
    <row r="241" spans="1:11" s="25" customFormat="1" ht="8.65" customHeight="1">
      <c r="A241" s="10" t="s">
        <v>157</v>
      </c>
      <c r="B241" s="19"/>
      <c r="C241" s="19"/>
      <c r="D241" s="4"/>
      <c r="E241" s="13">
        <v>207094</v>
      </c>
      <c r="F241" s="13">
        <v>217198</v>
      </c>
      <c r="G241" s="13">
        <v>209856</v>
      </c>
      <c r="H241" s="13">
        <v>271568</v>
      </c>
      <c r="I241" s="13">
        <v>238955</v>
      </c>
      <c r="J241" s="3"/>
      <c r="K241" s="414"/>
    </row>
    <row r="242" spans="1:11" s="25" customFormat="1" ht="8.65" customHeight="1">
      <c r="A242" s="10" t="s">
        <v>214</v>
      </c>
      <c r="B242" s="19"/>
      <c r="C242" s="19"/>
      <c r="D242" s="150" t="s">
        <v>285</v>
      </c>
      <c r="E242" s="13">
        <v>104467</v>
      </c>
      <c r="F242" s="13">
        <v>104877</v>
      </c>
      <c r="G242" s="13">
        <v>148379</v>
      </c>
      <c r="H242" s="13">
        <v>119603</v>
      </c>
      <c r="I242" s="14">
        <v>114929</v>
      </c>
      <c r="J242" s="3"/>
      <c r="K242" s="414"/>
    </row>
    <row r="243" spans="1:11" s="25" customFormat="1" ht="8.65" customHeight="1">
      <c r="A243" s="10" t="s">
        <v>215</v>
      </c>
      <c r="B243" s="19"/>
      <c r="C243" s="19"/>
      <c r="D243" s="150" t="s">
        <v>286</v>
      </c>
      <c r="E243" s="13">
        <v>0</v>
      </c>
      <c r="F243" s="13">
        <v>0</v>
      </c>
      <c r="G243" s="13">
        <v>0</v>
      </c>
      <c r="H243" s="13">
        <v>0</v>
      </c>
      <c r="I243" s="14">
        <v>0</v>
      </c>
      <c r="J243" s="3"/>
      <c r="K243" s="414"/>
    </row>
    <row r="244" spans="1:11" s="62" customFormat="1" ht="9.9499999999999993" customHeight="1">
      <c r="A244" s="10" t="s">
        <v>203</v>
      </c>
      <c r="B244" s="19"/>
      <c r="C244" s="19"/>
      <c r="D244" s="150" t="s">
        <v>287</v>
      </c>
      <c r="E244" s="13">
        <v>23112</v>
      </c>
      <c r="F244" s="13">
        <v>23112</v>
      </c>
      <c r="G244" s="13">
        <v>23110.35</v>
      </c>
      <c r="H244" s="13">
        <v>22651</v>
      </c>
      <c r="I244" s="14">
        <v>42152</v>
      </c>
      <c r="J244" s="81"/>
      <c r="K244" s="414"/>
    </row>
    <row r="245" spans="1:11" s="25" customFormat="1" ht="9.9499999999999993" customHeight="1">
      <c r="A245" s="10"/>
      <c r="B245" s="19"/>
      <c r="C245" s="19"/>
      <c r="D245" s="4"/>
      <c r="E245" s="13"/>
      <c r="F245" s="13"/>
      <c r="G245" s="13"/>
      <c r="H245" s="13"/>
      <c r="I245" s="13"/>
      <c r="J245" s="3"/>
      <c r="K245" s="414"/>
    </row>
    <row r="246" spans="1:11" s="23" customFormat="1" ht="9.9499999999999993" customHeight="1">
      <c r="A246" s="46" t="s">
        <v>158</v>
      </c>
      <c r="B246" s="125"/>
      <c r="C246" s="125"/>
      <c r="D246" s="91"/>
      <c r="E246" s="55">
        <v>264489</v>
      </c>
      <c r="F246" s="55">
        <v>230852</v>
      </c>
      <c r="G246" s="55">
        <v>256047.65</v>
      </c>
      <c r="H246" s="55">
        <v>175470</v>
      </c>
      <c r="I246" s="55">
        <v>145001</v>
      </c>
      <c r="J246" s="7"/>
      <c r="K246" s="414"/>
    </row>
    <row r="247" spans="1:11" s="25" customFormat="1" ht="9.9499999999999993" customHeight="1" thickBot="1">
      <c r="A247" s="1"/>
      <c r="B247" s="3"/>
      <c r="C247" s="3"/>
      <c r="D247" s="1"/>
      <c r="E247" s="7"/>
      <c r="F247" s="7"/>
      <c r="G247" s="7"/>
      <c r="H247" s="7"/>
      <c r="I247" s="7"/>
      <c r="J247" s="3"/>
      <c r="K247" s="414"/>
    </row>
    <row r="248" spans="1:11" s="62" customFormat="1" ht="9.9499999999999993" customHeight="1" thickBot="1">
      <c r="A248" s="1145" t="s">
        <v>194</v>
      </c>
      <c r="B248" s="1146"/>
      <c r="C248" s="1146"/>
      <c r="D248" s="1147"/>
      <c r="E248" s="7"/>
      <c r="F248" s="7"/>
      <c r="G248" s="7"/>
      <c r="H248" s="7"/>
      <c r="I248" s="7"/>
      <c r="J248" s="81"/>
      <c r="K248" s="414"/>
    </row>
    <row r="249" spans="1:11" s="25" customFormat="1" ht="8.65" customHeight="1">
      <c r="A249" s="3"/>
      <c r="B249" s="3"/>
      <c r="C249" s="3"/>
      <c r="D249" s="3"/>
      <c r="E249" s="3"/>
      <c r="F249" s="3"/>
      <c r="G249" s="2"/>
      <c r="H249" s="2"/>
      <c r="I249" s="3"/>
      <c r="J249" s="3"/>
      <c r="K249" s="414"/>
    </row>
    <row r="250" spans="1:11" s="25" customFormat="1" ht="8.65" customHeight="1">
      <c r="A250" s="97" t="s">
        <v>196</v>
      </c>
      <c r="B250" s="81"/>
      <c r="C250" s="81"/>
      <c r="D250" s="82"/>
      <c r="E250" s="57"/>
      <c r="F250" s="57"/>
      <c r="G250" s="57"/>
      <c r="H250" s="57"/>
      <c r="I250" s="57"/>
      <c r="J250" s="3"/>
      <c r="K250" s="414"/>
    </row>
    <row r="251" spans="1:11" s="25" customFormat="1" ht="8.65" customHeight="1">
      <c r="A251" s="10" t="s">
        <v>162</v>
      </c>
      <c r="B251" s="19"/>
      <c r="C251" s="19"/>
      <c r="D251" s="150" t="s">
        <v>288</v>
      </c>
      <c r="E251" s="13">
        <v>354601</v>
      </c>
      <c r="F251" s="13">
        <v>339141</v>
      </c>
      <c r="G251" s="13">
        <v>345629</v>
      </c>
      <c r="H251" s="13">
        <v>347850</v>
      </c>
      <c r="I251" s="14">
        <v>306260</v>
      </c>
      <c r="J251" s="3"/>
      <c r="K251" s="414"/>
    </row>
    <row r="252" spans="1:11" s="101" customFormat="1" ht="9.9499999999999993" customHeight="1">
      <c r="A252" s="18" t="s">
        <v>216</v>
      </c>
      <c r="B252" s="19"/>
      <c r="C252" s="19"/>
      <c r="D252" s="150" t="s">
        <v>289</v>
      </c>
      <c r="E252" s="13">
        <v>592968</v>
      </c>
      <c r="F252" s="13">
        <v>586507</v>
      </c>
      <c r="G252" s="13">
        <v>1658630</v>
      </c>
      <c r="H252" s="13">
        <v>529650</v>
      </c>
      <c r="I252" s="14">
        <v>1046613</v>
      </c>
      <c r="J252" s="100"/>
      <c r="K252" s="414"/>
    </row>
    <row r="253" spans="1:11" s="25" customFormat="1" ht="8.65" customHeight="1">
      <c r="A253" s="18"/>
      <c r="B253" s="19"/>
      <c r="C253" s="19"/>
      <c r="D253" s="5"/>
      <c r="E253" s="13"/>
      <c r="F253" s="13"/>
      <c r="G253" s="13"/>
      <c r="H253" s="13"/>
      <c r="I253" s="13"/>
      <c r="J253" s="3"/>
      <c r="K253" s="414"/>
    </row>
    <row r="254" spans="1:11" s="101" customFormat="1" ht="9.9499999999999993" customHeight="1">
      <c r="A254" s="98" t="s">
        <v>195</v>
      </c>
      <c r="B254" s="125"/>
      <c r="C254" s="125"/>
      <c r="D254" s="99"/>
      <c r="E254" s="55">
        <v>947569</v>
      </c>
      <c r="F254" s="55">
        <v>925648</v>
      </c>
      <c r="G254" s="55">
        <v>2004259</v>
      </c>
      <c r="H254" s="55">
        <v>877500</v>
      </c>
      <c r="I254" s="55">
        <v>1352873</v>
      </c>
      <c r="J254" s="100"/>
      <c r="K254" s="414"/>
    </row>
    <row r="255" spans="1:11" s="25" customFormat="1" ht="8.65" customHeight="1">
      <c r="A255" s="1"/>
      <c r="B255" s="3"/>
      <c r="C255" s="3"/>
      <c r="D255" s="1"/>
      <c r="E255" s="7"/>
      <c r="F255" s="7"/>
      <c r="G255" s="7"/>
      <c r="H255" s="7"/>
      <c r="I255" s="7"/>
      <c r="J255" s="3"/>
      <c r="K255" s="414"/>
    </row>
    <row r="256" spans="1:11" s="25" customFormat="1" ht="8.65" customHeight="1">
      <c r="A256" s="97" t="s">
        <v>197</v>
      </c>
      <c r="B256" s="100"/>
      <c r="C256" s="100"/>
      <c r="D256" s="97"/>
      <c r="E256" s="56"/>
      <c r="F256" s="56"/>
      <c r="G256" s="56"/>
      <c r="H256" s="56"/>
      <c r="I256" s="56"/>
      <c r="J256" s="3"/>
      <c r="K256" s="414"/>
    </row>
    <row r="257" spans="1:11" s="25" customFormat="1" ht="8.65" customHeight="1">
      <c r="A257" s="10" t="s">
        <v>163</v>
      </c>
      <c r="B257" s="19"/>
      <c r="C257" s="19"/>
      <c r="D257" s="5"/>
      <c r="E257" s="13">
        <v>10488470</v>
      </c>
      <c r="F257" s="13">
        <v>9807032</v>
      </c>
      <c r="G257" s="13">
        <v>10018092</v>
      </c>
      <c r="H257" s="13">
        <v>9184700</v>
      </c>
      <c r="I257" s="13">
        <v>8136047</v>
      </c>
      <c r="J257" s="3"/>
      <c r="K257" s="414"/>
    </row>
    <row r="258" spans="1:11" s="101" customFormat="1" ht="9.9499999999999993" customHeight="1">
      <c r="A258" s="18" t="s">
        <v>162</v>
      </c>
      <c r="B258" s="19"/>
      <c r="C258" s="19"/>
      <c r="D258" s="5"/>
      <c r="E258" s="13">
        <v>390228</v>
      </c>
      <c r="F258" s="13">
        <v>366285</v>
      </c>
      <c r="G258" s="13">
        <v>355244</v>
      </c>
      <c r="H258" s="13">
        <v>350086</v>
      </c>
      <c r="I258" s="13">
        <v>311179</v>
      </c>
      <c r="J258" s="100"/>
      <c r="K258" s="414"/>
    </row>
    <row r="259" spans="1:11" s="62" customFormat="1" ht="9.9499999999999993" customHeight="1">
      <c r="A259" s="18"/>
      <c r="B259" s="19"/>
      <c r="C259" s="19"/>
      <c r="D259" s="5"/>
      <c r="E259" s="13"/>
      <c r="F259" s="13"/>
      <c r="G259" s="13"/>
      <c r="H259" s="13"/>
      <c r="I259" s="13"/>
      <c r="J259" s="81"/>
      <c r="K259" s="414"/>
    </row>
    <row r="260" spans="1:11" s="23" customFormat="1" ht="9.9499999999999993" customHeight="1">
      <c r="A260" s="102" t="s">
        <v>198</v>
      </c>
      <c r="B260" s="137"/>
      <c r="C260" s="137"/>
      <c r="D260" s="103"/>
      <c r="E260" s="104">
        <v>3.7205426530275627</v>
      </c>
      <c r="F260" s="104">
        <v>3.7349220436927295</v>
      </c>
      <c r="G260" s="104">
        <v>3.5460245324159532</v>
      </c>
      <c r="H260" s="104">
        <v>3.8116215009744465</v>
      </c>
      <c r="I260" s="104">
        <v>3.8246952113231405</v>
      </c>
      <c r="J260" s="7"/>
      <c r="K260" s="414"/>
    </row>
    <row r="261" spans="1:11" s="25" customFormat="1" ht="9.9499999999999993" customHeight="1" thickBot="1">
      <c r="A261" s="83"/>
      <c r="B261" s="138"/>
      <c r="C261" s="138"/>
      <c r="D261" s="83"/>
      <c r="E261" s="84"/>
      <c r="F261" s="84"/>
      <c r="G261" s="84"/>
      <c r="H261" s="84"/>
      <c r="I261" s="84"/>
      <c r="J261" s="3"/>
      <c r="K261" s="414"/>
    </row>
    <row r="262" spans="1:11" s="101" customFormat="1" ht="9.9499999999999993" customHeight="1" thickBot="1">
      <c r="A262" s="1145" t="s">
        <v>164</v>
      </c>
      <c r="B262" s="1146"/>
      <c r="C262" s="1146"/>
      <c r="D262" s="1147"/>
      <c r="E262" s="7"/>
      <c r="F262" s="7"/>
      <c r="G262" s="7"/>
      <c r="H262" s="7"/>
      <c r="I262" s="7"/>
      <c r="J262" s="100"/>
      <c r="K262" s="414"/>
    </row>
    <row r="263" spans="1:11" s="25" customFormat="1" ht="9.9499999999999993" customHeight="1">
      <c r="A263" s="1"/>
      <c r="B263" s="3"/>
      <c r="C263" s="3"/>
      <c r="D263" s="1"/>
      <c r="E263" s="7"/>
      <c r="F263" s="7"/>
      <c r="G263" s="7"/>
      <c r="H263" s="7"/>
      <c r="I263" s="7"/>
      <c r="J263" s="3"/>
      <c r="K263" s="414"/>
    </row>
    <row r="264" spans="1:11" s="25" customFormat="1" ht="8.65" customHeight="1">
      <c r="A264" s="42" t="s">
        <v>183</v>
      </c>
      <c r="B264" s="100"/>
      <c r="C264" s="100"/>
      <c r="D264" s="42"/>
      <c r="E264" s="56"/>
      <c r="F264" s="56"/>
      <c r="G264" s="56"/>
      <c r="H264" s="56"/>
      <c r="I264" s="56"/>
      <c r="J264" s="7"/>
      <c r="K264" s="414"/>
    </row>
    <row r="265" spans="1:11" s="25" customFormat="1" ht="8.65" customHeight="1">
      <c r="A265" s="37"/>
      <c r="B265" s="3"/>
      <c r="C265" s="3"/>
      <c r="D265" s="1"/>
      <c r="E265" s="7"/>
      <c r="F265" s="7"/>
      <c r="G265" s="7"/>
      <c r="H265" s="7"/>
      <c r="I265" s="7"/>
      <c r="J265" s="7"/>
      <c r="K265" s="414"/>
    </row>
    <row r="266" spans="1:11" s="25" customFormat="1" ht="8.65" customHeight="1">
      <c r="A266" s="18" t="s">
        <v>184</v>
      </c>
      <c r="B266" s="19"/>
      <c r="C266" s="19"/>
      <c r="D266" s="5"/>
      <c r="E266" s="13">
        <v>0</v>
      </c>
      <c r="F266" s="13">
        <v>0</v>
      </c>
      <c r="G266" s="13">
        <v>0</v>
      </c>
      <c r="H266" s="13">
        <v>0</v>
      </c>
      <c r="I266" s="14">
        <v>0</v>
      </c>
      <c r="J266" s="7"/>
      <c r="K266" s="414"/>
    </row>
    <row r="267" spans="1:11" s="25" customFormat="1" ht="8.65" customHeight="1">
      <c r="A267" s="18" t="s">
        <v>185</v>
      </c>
      <c r="B267" s="19"/>
      <c r="C267" s="19"/>
      <c r="D267" s="5"/>
      <c r="E267" s="13">
        <v>0</v>
      </c>
      <c r="F267" s="13">
        <v>0</v>
      </c>
      <c r="G267" s="13">
        <v>0</v>
      </c>
      <c r="H267" s="13">
        <v>0</v>
      </c>
      <c r="I267" s="14">
        <v>0</v>
      </c>
      <c r="J267" s="7"/>
      <c r="K267" s="414"/>
    </row>
    <row r="268" spans="1:11" s="25" customFormat="1" ht="8.65" customHeight="1">
      <c r="A268" s="18" t="s">
        <v>186</v>
      </c>
      <c r="B268" s="19"/>
      <c r="C268" s="19"/>
      <c r="D268" s="5"/>
      <c r="E268" s="13">
        <v>413507</v>
      </c>
      <c r="F268" s="13">
        <v>393914</v>
      </c>
      <c r="G268" s="13">
        <v>425062</v>
      </c>
      <c r="H268" s="13">
        <v>386804</v>
      </c>
      <c r="I268" s="14">
        <v>374209</v>
      </c>
      <c r="J268" s="7"/>
      <c r="K268" s="414"/>
    </row>
    <row r="269" spans="1:11" s="25" customFormat="1" ht="8.65" customHeight="1">
      <c r="A269" s="18" t="s">
        <v>187</v>
      </c>
      <c r="B269" s="19"/>
      <c r="C269" s="19"/>
      <c r="D269" s="5"/>
      <c r="E269" s="13">
        <v>372486</v>
      </c>
      <c r="F269" s="13">
        <v>327669</v>
      </c>
      <c r="G269" s="13">
        <v>376663</v>
      </c>
      <c r="H269" s="13">
        <v>313248</v>
      </c>
      <c r="I269" s="14">
        <v>304997</v>
      </c>
      <c r="J269" s="7"/>
      <c r="K269" s="414"/>
    </row>
    <row r="270" spans="1:11" s="25" customFormat="1" ht="8.65" customHeight="1">
      <c r="A270" s="18" t="s">
        <v>188</v>
      </c>
      <c r="B270" s="19"/>
      <c r="C270" s="19"/>
      <c r="D270" s="5"/>
      <c r="E270" s="13">
        <v>190976</v>
      </c>
      <c r="F270" s="13">
        <v>217864</v>
      </c>
      <c r="G270" s="13">
        <v>235411</v>
      </c>
      <c r="H270" s="13">
        <v>242206</v>
      </c>
      <c r="I270" s="14">
        <v>229190</v>
      </c>
      <c r="J270" s="7"/>
      <c r="K270" s="414"/>
    </row>
    <row r="271" spans="1:11" s="25" customFormat="1" ht="8.65" customHeight="1">
      <c r="A271" s="18" t="s">
        <v>189</v>
      </c>
      <c r="B271" s="19"/>
      <c r="C271" s="19"/>
      <c r="D271" s="5"/>
      <c r="E271" s="13">
        <v>0</v>
      </c>
      <c r="F271" s="13">
        <v>0</v>
      </c>
      <c r="G271" s="13">
        <v>0</v>
      </c>
      <c r="H271" s="13">
        <v>0</v>
      </c>
      <c r="I271" s="14">
        <v>0</v>
      </c>
      <c r="J271" s="7"/>
      <c r="K271" s="414"/>
    </row>
    <row r="272" spans="1:11" s="101" customFormat="1" ht="9.9499999999999993" customHeight="1">
      <c r="A272" s="18" t="s">
        <v>166</v>
      </c>
      <c r="B272" s="19"/>
      <c r="C272" s="19"/>
      <c r="D272" s="5"/>
      <c r="E272" s="13">
        <v>0</v>
      </c>
      <c r="F272" s="13">
        <v>0</v>
      </c>
      <c r="G272" s="13">
        <v>0</v>
      </c>
      <c r="H272" s="13">
        <v>0</v>
      </c>
      <c r="I272" s="14">
        <v>0</v>
      </c>
      <c r="J272" s="100"/>
      <c r="K272" s="414"/>
    </row>
    <row r="273" spans="1:11" s="25" customFormat="1" ht="12" customHeight="1">
      <c r="A273" s="18"/>
      <c r="B273" s="19"/>
      <c r="C273" s="19"/>
      <c r="D273" s="5"/>
      <c r="E273" s="21"/>
      <c r="F273" s="21"/>
      <c r="G273" s="20"/>
      <c r="H273" s="20"/>
      <c r="I273" s="21"/>
      <c r="J273" s="3"/>
      <c r="K273" s="414"/>
    </row>
    <row r="274" spans="1:11" s="25" customFormat="1" ht="9.9499999999999993" customHeight="1">
      <c r="A274" s="46" t="s">
        <v>182</v>
      </c>
      <c r="B274" s="125"/>
      <c r="C274" s="125"/>
      <c r="D274" s="91"/>
      <c r="E274" s="55">
        <v>976969</v>
      </c>
      <c r="F274" s="55">
        <v>939447</v>
      </c>
      <c r="G274" s="55">
        <v>1037136</v>
      </c>
      <c r="H274" s="55">
        <v>942258</v>
      </c>
      <c r="I274" s="55">
        <v>908396</v>
      </c>
      <c r="J274" s="3"/>
      <c r="K274" s="414"/>
    </row>
    <row r="275" spans="1:11" s="101" customFormat="1" ht="9.9499999999999993" customHeight="1">
      <c r="A275" s="145">
        <v>38</v>
      </c>
      <c r="B275" s="127" t="s">
        <v>300</v>
      </c>
      <c r="C275" s="39"/>
      <c r="D275" s="1144" t="s">
        <v>29</v>
      </c>
      <c r="E275" s="1144"/>
      <c r="F275" s="1144"/>
      <c r="G275" s="1144"/>
      <c r="H275" s="1144"/>
      <c r="I275" s="76" t="s">
        <v>243</v>
      </c>
      <c r="J275" s="56"/>
      <c r="K275" s="414"/>
    </row>
    <row r="276" spans="1:11" s="25" customFormat="1" ht="9.9499999999999993" customHeight="1">
      <c r="A276" s="128"/>
      <c r="B276" s="29"/>
      <c r="C276" s="29"/>
      <c r="D276" s="27"/>
      <c r="E276" s="27"/>
      <c r="F276" s="27"/>
      <c r="G276" s="27"/>
      <c r="H276" s="27"/>
      <c r="I276" s="26"/>
      <c r="J276" s="7"/>
      <c r="K276" s="414"/>
    </row>
    <row r="277" spans="1:11" s="23" customFormat="1" ht="9.9499999999999993" customHeight="1">
      <c r="A277" s="42"/>
      <c r="B277" s="100"/>
      <c r="C277" s="100"/>
      <c r="D277" s="94" t="s">
        <v>31</v>
      </c>
      <c r="E277" s="95">
        <v>2005</v>
      </c>
      <c r="F277" s="95">
        <v>2006</v>
      </c>
      <c r="G277" s="95">
        <v>2007</v>
      </c>
      <c r="H277" s="95">
        <v>2008</v>
      </c>
      <c r="I277" s="95">
        <v>2009</v>
      </c>
      <c r="J277" s="7"/>
      <c r="K277" s="414"/>
    </row>
    <row r="278" spans="1:11" s="25" customFormat="1" ht="9.9499999999999993" customHeight="1" thickBot="1">
      <c r="A278" s="1"/>
      <c r="B278" s="3"/>
      <c r="C278" s="3"/>
      <c r="D278" s="60"/>
      <c r="E278" s="61"/>
      <c r="F278" s="61"/>
      <c r="G278" s="61"/>
      <c r="H278" s="61"/>
      <c r="I278" s="61"/>
      <c r="J278" s="7"/>
      <c r="K278" s="414"/>
    </row>
    <row r="279" spans="1:11" s="101" customFormat="1" ht="9.9499999999999993" customHeight="1" thickBot="1">
      <c r="A279" s="1145" t="s">
        <v>164</v>
      </c>
      <c r="B279" s="1146"/>
      <c r="C279" s="1146"/>
      <c r="D279" s="1147"/>
      <c r="E279" s="7"/>
      <c r="F279" s="7"/>
      <c r="G279" s="7"/>
      <c r="H279" s="7"/>
      <c r="I279" s="7"/>
      <c r="J279" s="56"/>
      <c r="K279" s="414"/>
    </row>
    <row r="280" spans="1:11" s="25" customFormat="1" ht="8.85" customHeight="1">
      <c r="A280" s="30"/>
      <c r="B280" s="3"/>
      <c r="C280" s="3"/>
      <c r="D280" s="30"/>
      <c r="E280" s="7"/>
      <c r="F280" s="7"/>
      <c r="G280" s="7"/>
      <c r="H280" s="7"/>
      <c r="I280" s="7"/>
      <c r="J280" s="7"/>
      <c r="K280" s="414"/>
    </row>
    <row r="281" spans="1:11" s="25" customFormat="1" ht="8.65" customHeight="1">
      <c r="A281" s="42" t="s">
        <v>200</v>
      </c>
      <c r="B281" s="100"/>
      <c r="C281" s="100"/>
      <c r="D281" s="42"/>
      <c r="E281" s="105"/>
      <c r="F281" s="105"/>
      <c r="G281" s="106"/>
      <c r="H281" s="106"/>
      <c r="I281" s="105"/>
      <c r="J281" s="7"/>
      <c r="K281" s="414"/>
    </row>
    <row r="282" spans="1:11" s="25" customFormat="1" ht="8.65" customHeight="1">
      <c r="A282" s="1"/>
      <c r="B282" s="3"/>
      <c r="C282" s="3"/>
      <c r="D282" s="2"/>
      <c r="E282" s="22"/>
      <c r="F282" s="22"/>
      <c r="G282" s="24"/>
      <c r="H282" s="24"/>
      <c r="I282" s="22"/>
      <c r="J282" s="7"/>
      <c r="K282" s="414"/>
    </row>
    <row r="283" spans="1:11" s="25" customFormat="1" ht="8.65" customHeight="1">
      <c r="A283" s="18" t="s">
        <v>186</v>
      </c>
      <c r="B283" s="19"/>
      <c r="C283" s="19"/>
      <c r="D283" s="5"/>
      <c r="E283" s="13">
        <v>0</v>
      </c>
      <c r="F283" s="13">
        <v>0</v>
      </c>
      <c r="G283" s="13">
        <v>0</v>
      </c>
      <c r="H283" s="13">
        <v>0</v>
      </c>
      <c r="I283" s="14">
        <v>0</v>
      </c>
      <c r="J283" s="7"/>
      <c r="K283" s="414"/>
    </row>
    <row r="284" spans="1:11" s="25" customFormat="1" ht="8.65" customHeight="1">
      <c r="A284" s="18" t="s">
        <v>189</v>
      </c>
      <c r="B284" s="19"/>
      <c r="C284" s="19"/>
      <c r="D284" s="5"/>
      <c r="E284" s="13">
        <v>0</v>
      </c>
      <c r="F284" s="13">
        <v>0</v>
      </c>
      <c r="G284" s="13">
        <v>0</v>
      </c>
      <c r="H284" s="13">
        <v>0</v>
      </c>
      <c r="I284" s="14">
        <v>0</v>
      </c>
      <c r="J284" s="7"/>
      <c r="K284" s="414"/>
    </row>
    <row r="285" spans="1:11" s="101" customFormat="1" ht="9.9499999999999993" customHeight="1">
      <c r="A285" s="18" t="s">
        <v>166</v>
      </c>
      <c r="B285" s="19"/>
      <c r="C285" s="19"/>
      <c r="D285" s="5"/>
      <c r="E285" s="13">
        <v>0</v>
      </c>
      <c r="F285" s="13">
        <v>0</v>
      </c>
      <c r="G285" s="13">
        <v>0</v>
      </c>
      <c r="H285" s="13">
        <v>0</v>
      </c>
      <c r="I285" s="14">
        <v>0</v>
      </c>
      <c r="J285" s="56"/>
      <c r="K285" s="414"/>
    </row>
    <row r="286" spans="1:11" s="25" customFormat="1" ht="8.65" customHeight="1">
      <c r="A286" s="18"/>
      <c r="B286" s="19"/>
      <c r="C286" s="19"/>
      <c r="D286" s="5"/>
      <c r="E286" s="13"/>
      <c r="F286" s="13"/>
      <c r="G286" s="13"/>
      <c r="H286" s="13"/>
      <c r="I286" s="14"/>
      <c r="J286" s="7"/>
      <c r="K286" s="414"/>
    </row>
    <row r="287" spans="1:11" s="25" customFormat="1" ht="8.65" customHeight="1">
      <c r="A287" s="98" t="s">
        <v>201</v>
      </c>
      <c r="B287" s="125"/>
      <c r="C287" s="125"/>
      <c r="D287" s="99"/>
      <c r="E287" s="55">
        <v>0</v>
      </c>
      <c r="F287" s="55">
        <v>0</v>
      </c>
      <c r="G287" s="55">
        <v>0</v>
      </c>
      <c r="H287" s="55">
        <v>0</v>
      </c>
      <c r="I287" s="55">
        <v>0</v>
      </c>
      <c r="J287" s="7"/>
      <c r="K287" s="414"/>
    </row>
    <row r="288" spans="1:11" s="101" customFormat="1" ht="9.9499999999999993" customHeight="1">
      <c r="A288" s="3"/>
      <c r="B288" s="3"/>
      <c r="C288" s="3"/>
      <c r="D288" s="2"/>
      <c r="E288" s="22"/>
      <c r="F288" s="22"/>
      <c r="G288" s="24"/>
      <c r="H288" s="24"/>
      <c r="I288" s="22"/>
      <c r="J288" s="56"/>
      <c r="K288" s="414"/>
    </row>
    <row r="289" spans="1:12" s="25" customFormat="1" ht="8.65" customHeight="1">
      <c r="A289" s="3"/>
      <c r="B289" s="3"/>
      <c r="C289" s="3"/>
      <c r="D289" s="2"/>
      <c r="E289" s="22"/>
      <c r="F289" s="22"/>
      <c r="G289" s="24"/>
      <c r="H289" s="24"/>
      <c r="I289" s="22"/>
      <c r="J289" s="3"/>
      <c r="K289" s="414"/>
    </row>
    <row r="290" spans="1:12" s="25" customFormat="1" ht="8.65" customHeight="1">
      <c r="A290" s="42" t="s">
        <v>199</v>
      </c>
      <c r="B290" s="100"/>
      <c r="C290" s="100"/>
      <c r="D290" s="42"/>
      <c r="E290" s="105"/>
      <c r="F290" s="105"/>
      <c r="G290" s="106"/>
      <c r="H290" s="106"/>
      <c r="I290" s="105"/>
      <c r="J290" s="3"/>
      <c r="K290" s="414"/>
    </row>
    <row r="291" spans="1:12" s="25" customFormat="1" ht="8.65" customHeight="1">
      <c r="A291" s="1"/>
      <c r="B291" s="3"/>
      <c r="C291" s="3"/>
      <c r="D291" s="1"/>
      <c r="E291" s="7"/>
      <c r="F291" s="7"/>
      <c r="G291" s="7"/>
      <c r="H291" s="7"/>
      <c r="I291" s="7"/>
      <c r="J291" s="3"/>
      <c r="K291" s="414"/>
    </row>
    <row r="292" spans="1:12" s="25" customFormat="1" ht="8.65" customHeight="1">
      <c r="A292" s="18" t="s">
        <v>184</v>
      </c>
      <c r="B292" s="19"/>
      <c r="C292" s="19"/>
      <c r="D292" s="17" t="s">
        <v>167</v>
      </c>
      <c r="E292" s="13">
        <v>0</v>
      </c>
      <c r="F292" s="13">
        <v>0</v>
      </c>
      <c r="G292" s="13">
        <v>0</v>
      </c>
      <c r="H292" s="13">
        <v>0</v>
      </c>
      <c r="I292" s="14">
        <v>0</v>
      </c>
      <c r="J292" s="3"/>
      <c r="K292" s="414"/>
    </row>
    <row r="293" spans="1:12" s="25" customFormat="1" ht="8.65" customHeight="1">
      <c r="A293" s="18" t="s">
        <v>185</v>
      </c>
      <c r="B293" s="19"/>
      <c r="C293" s="19"/>
      <c r="D293" s="17" t="s">
        <v>168</v>
      </c>
      <c r="E293" s="13">
        <v>0</v>
      </c>
      <c r="F293" s="13">
        <v>0</v>
      </c>
      <c r="G293" s="13">
        <v>0</v>
      </c>
      <c r="H293" s="13">
        <v>0</v>
      </c>
      <c r="I293" s="14">
        <v>0</v>
      </c>
      <c r="J293" s="3"/>
      <c r="K293" s="414"/>
    </row>
    <row r="294" spans="1:12" s="25" customFormat="1" ht="8.65" customHeight="1">
      <c r="A294" s="18" t="s">
        <v>186</v>
      </c>
      <c r="B294" s="19"/>
      <c r="C294" s="19"/>
      <c r="D294" s="17" t="s">
        <v>169</v>
      </c>
      <c r="E294" s="13">
        <v>0</v>
      </c>
      <c r="F294" s="13">
        <v>0</v>
      </c>
      <c r="G294" s="13">
        <v>0</v>
      </c>
      <c r="H294" s="13">
        <v>0</v>
      </c>
      <c r="I294" s="14">
        <v>0</v>
      </c>
      <c r="J294" s="3"/>
      <c r="K294" s="414"/>
    </row>
    <row r="295" spans="1:12" s="25" customFormat="1" ht="8.65" customHeight="1">
      <c r="A295" s="18" t="s">
        <v>187</v>
      </c>
      <c r="B295" s="19"/>
      <c r="C295" s="19"/>
      <c r="D295" s="17" t="s">
        <v>165</v>
      </c>
      <c r="E295" s="13">
        <v>0</v>
      </c>
      <c r="F295" s="13">
        <v>0</v>
      </c>
      <c r="G295" s="13">
        <v>0</v>
      </c>
      <c r="H295" s="13">
        <v>0</v>
      </c>
      <c r="I295" s="14">
        <v>0</v>
      </c>
      <c r="J295" s="3"/>
      <c r="K295" s="414"/>
    </row>
    <row r="296" spans="1:12" s="25" customFormat="1" ht="8.65" customHeight="1">
      <c r="A296" s="18" t="s">
        <v>188</v>
      </c>
      <c r="B296" s="19"/>
      <c r="C296" s="19"/>
      <c r="D296" s="17" t="s">
        <v>170</v>
      </c>
      <c r="E296" s="13">
        <v>9458</v>
      </c>
      <c r="F296" s="13">
        <v>42424</v>
      </c>
      <c r="G296" s="13">
        <v>19867</v>
      </c>
      <c r="H296" s="13">
        <v>0</v>
      </c>
      <c r="I296" s="14">
        <v>0</v>
      </c>
      <c r="J296" s="3"/>
      <c r="K296" s="414"/>
    </row>
    <row r="297" spans="1:12" s="25" customFormat="1" ht="8.65" customHeight="1">
      <c r="A297" s="18" t="s">
        <v>189</v>
      </c>
      <c r="B297" s="19"/>
      <c r="C297" s="19"/>
      <c r="D297" s="17" t="s">
        <v>209</v>
      </c>
      <c r="E297" s="13">
        <v>0</v>
      </c>
      <c r="F297" s="13">
        <v>0</v>
      </c>
      <c r="G297" s="13">
        <v>0</v>
      </c>
      <c r="H297" s="13">
        <v>0</v>
      </c>
      <c r="I297" s="14">
        <v>0</v>
      </c>
      <c r="J297" s="3"/>
      <c r="K297" s="414"/>
    </row>
    <row r="298" spans="1:12" s="25" customFormat="1" ht="8.65" customHeight="1">
      <c r="A298" s="18" t="s">
        <v>166</v>
      </c>
      <c r="B298" s="19"/>
      <c r="C298" s="19"/>
      <c r="D298" s="17" t="s">
        <v>210</v>
      </c>
      <c r="E298" s="13">
        <v>0</v>
      </c>
      <c r="F298" s="13">
        <v>0</v>
      </c>
      <c r="G298" s="13">
        <v>0</v>
      </c>
      <c r="H298" s="13">
        <v>0</v>
      </c>
      <c r="I298" s="14">
        <v>0</v>
      </c>
      <c r="J298" s="3"/>
      <c r="K298" s="414"/>
    </row>
    <row r="299" spans="1:12" s="101" customFormat="1" ht="9.9499999999999993" customHeight="1">
      <c r="A299" s="18" t="s">
        <v>213</v>
      </c>
      <c r="B299" s="19"/>
      <c r="C299" s="19"/>
      <c r="D299" s="17"/>
      <c r="E299" s="13">
        <v>0</v>
      </c>
      <c r="F299" s="13">
        <v>0</v>
      </c>
      <c r="G299" s="13">
        <v>0</v>
      </c>
      <c r="H299" s="13">
        <v>0</v>
      </c>
      <c r="I299" s="14">
        <v>0</v>
      </c>
      <c r="J299" s="108" t="s">
        <v>270</v>
      </c>
      <c r="K299" s="414"/>
      <c r="L299" s="143"/>
    </row>
    <row r="300" spans="1:12" s="25" customFormat="1" ht="8.65" customHeight="1">
      <c r="A300" s="18"/>
      <c r="B300" s="19"/>
      <c r="C300" s="19"/>
      <c r="D300" s="5"/>
      <c r="E300" s="13"/>
      <c r="F300" s="13"/>
      <c r="G300" s="13"/>
      <c r="H300" s="13"/>
      <c r="I300" s="13"/>
      <c r="J300" s="33">
        <v>71749</v>
      </c>
      <c r="K300" s="414"/>
    </row>
    <row r="301" spans="1:12" s="25" customFormat="1" ht="8.65" customHeight="1">
      <c r="A301" s="46" t="s">
        <v>191</v>
      </c>
      <c r="B301" s="125"/>
      <c r="C301" s="125"/>
      <c r="D301" s="91"/>
      <c r="E301" s="69">
        <v>9458</v>
      </c>
      <c r="F301" s="69">
        <v>42424</v>
      </c>
      <c r="G301" s="107">
        <v>19867</v>
      </c>
      <c r="H301" s="107">
        <v>0</v>
      </c>
      <c r="I301" s="69">
        <v>0</v>
      </c>
      <c r="J301" s="3"/>
      <c r="K301" s="414"/>
    </row>
    <row r="302" spans="1:12" s="101" customFormat="1" ht="9.9499999999999993" customHeight="1">
      <c r="A302" s="1"/>
      <c r="B302" s="3"/>
      <c r="C302" s="3"/>
      <c r="D302" s="2"/>
      <c r="E302" s="7"/>
      <c r="F302" s="7"/>
      <c r="G302" s="7"/>
      <c r="H302" s="7"/>
      <c r="I302" s="7"/>
      <c r="J302" s="56"/>
      <c r="K302" s="414"/>
    </row>
    <row r="303" spans="1:12" s="25" customFormat="1" ht="8.65" customHeight="1">
      <c r="A303" s="1"/>
      <c r="B303" s="3"/>
      <c r="C303" s="3"/>
      <c r="D303" s="2"/>
      <c r="E303" s="7"/>
      <c r="F303" s="7"/>
      <c r="G303" s="7"/>
      <c r="H303" s="7"/>
      <c r="I303" s="7"/>
      <c r="J303" s="3"/>
      <c r="K303" s="414"/>
    </row>
    <row r="304" spans="1:12" s="25" customFormat="1" ht="8.65" customHeight="1">
      <c r="A304" s="42" t="s">
        <v>202</v>
      </c>
      <c r="B304" s="100"/>
      <c r="C304" s="100"/>
      <c r="D304" s="42"/>
      <c r="E304" s="105"/>
      <c r="F304" s="105"/>
      <c r="G304" s="106"/>
      <c r="H304" s="106"/>
      <c r="I304" s="105"/>
      <c r="J304" s="3"/>
      <c r="K304" s="414"/>
    </row>
    <row r="305" spans="1:12" s="25" customFormat="1" ht="8.65" customHeight="1">
      <c r="A305" s="1"/>
      <c r="B305" s="3"/>
      <c r="C305" s="3"/>
      <c r="D305" s="1"/>
      <c r="E305" s="7"/>
      <c r="F305" s="7"/>
      <c r="G305" s="7"/>
      <c r="H305" s="7"/>
      <c r="I305" s="7"/>
      <c r="J305" s="3"/>
      <c r="K305" s="414"/>
    </row>
    <row r="306" spans="1:12" s="25" customFormat="1" ht="8.65" customHeight="1">
      <c r="A306" s="18" t="s">
        <v>184</v>
      </c>
      <c r="B306" s="19"/>
      <c r="C306" s="19"/>
      <c r="D306" s="17" t="s">
        <v>171</v>
      </c>
      <c r="E306" s="13">
        <v>0</v>
      </c>
      <c r="F306" s="13">
        <v>0</v>
      </c>
      <c r="G306" s="13">
        <v>0</v>
      </c>
      <c r="H306" s="13">
        <v>0</v>
      </c>
      <c r="I306" s="14">
        <v>0</v>
      </c>
      <c r="J306" s="3"/>
      <c r="K306" s="414"/>
    </row>
    <row r="307" spans="1:12" s="25" customFormat="1" ht="8.65" customHeight="1">
      <c r="A307" s="18" t="s">
        <v>185</v>
      </c>
      <c r="B307" s="19"/>
      <c r="C307" s="19"/>
      <c r="D307" s="17" t="s">
        <v>172</v>
      </c>
      <c r="E307" s="13">
        <v>0</v>
      </c>
      <c r="F307" s="13">
        <v>0</v>
      </c>
      <c r="G307" s="13">
        <v>0</v>
      </c>
      <c r="H307" s="13">
        <v>0</v>
      </c>
      <c r="I307" s="14">
        <v>0</v>
      </c>
      <c r="J307" s="3"/>
      <c r="K307" s="414"/>
    </row>
    <row r="308" spans="1:12" s="25" customFormat="1" ht="8.65" customHeight="1">
      <c r="A308" s="18" t="s">
        <v>186</v>
      </c>
      <c r="B308" s="19"/>
      <c r="C308" s="19"/>
      <c r="D308" s="17" t="s">
        <v>173</v>
      </c>
      <c r="E308" s="13">
        <v>317932</v>
      </c>
      <c r="F308" s="13">
        <v>301434</v>
      </c>
      <c r="G308" s="13">
        <v>241950</v>
      </c>
      <c r="H308" s="13">
        <v>226888</v>
      </c>
      <c r="I308" s="14">
        <v>256123</v>
      </c>
      <c r="J308" s="3"/>
      <c r="K308" s="414"/>
    </row>
    <row r="309" spans="1:12" s="25" customFormat="1" ht="8.65" customHeight="1">
      <c r="A309" s="18" t="s">
        <v>187</v>
      </c>
      <c r="B309" s="19"/>
      <c r="C309" s="19"/>
      <c r="D309" s="17" t="s">
        <v>174</v>
      </c>
      <c r="E309" s="13">
        <v>113938</v>
      </c>
      <c r="F309" s="13">
        <v>155339</v>
      </c>
      <c r="G309" s="13">
        <v>91034</v>
      </c>
      <c r="H309" s="13">
        <v>107014</v>
      </c>
      <c r="I309" s="14">
        <v>78873</v>
      </c>
      <c r="J309" s="3"/>
      <c r="K309" s="414"/>
    </row>
    <row r="310" spans="1:12" s="25" customFormat="1" ht="8.65" customHeight="1">
      <c r="A310" s="18" t="s">
        <v>188</v>
      </c>
      <c r="B310" s="19"/>
      <c r="C310" s="19"/>
      <c r="D310" s="17" t="s">
        <v>175</v>
      </c>
      <c r="E310" s="13">
        <v>0</v>
      </c>
      <c r="F310" s="13">
        <v>0</v>
      </c>
      <c r="G310" s="13">
        <v>0</v>
      </c>
      <c r="H310" s="13">
        <v>8093</v>
      </c>
      <c r="I310" s="14">
        <v>32245</v>
      </c>
      <c r="J310" s="3"/>
      <c r="K310" s="414"/>
    </row>
    <row r="311" spans="1:12" s="25" customFormat="1" ht="8.65" customHeight="1">
      <c r="A311" s="18" t="s">
        <v>189</v>
      </c>
      <c r="B311" s="19"/>
      <c r="C311" s="19"/>
      <c r="D311" s="17" t="s">
        <v>211</v>
      </c>
      <c r="E311" s="13">
        <v>0</v>
      </c>
      <c r="F311" s="13">
        <v>0</v>
      </c>
      <c r="G311" s="13">
        <v>0</v>
      </c>
      <c r="H311" s="13">
        <v>0</v>
      </c>
      <c r="I311" s="14">
        <v>0</v>
      </c>
      <c r="J311" s="3"/>
      <c r="K311" s="414"/>
    </row>
    <row r="312" spans="1:12" s="101" customFormat="1" ht="9.9499999999999993" customHeight="1">
      <c r="A312" s="18" t="s">
        <v>166</v>
      </c>
      <c r="B312" s="19"/>
      <c r="C312" s="19"/>
      <c r="D312" s="17" t="s">
        <v>212</v>
      </c>
      <c r="E312" s="13">
        <v>0</v>
      </c>
      <c r="F312" s="13">
        <v>0</v>
      </c>
      <c r="G312" s="13">
        <v>0</v>
      </c>
      <c r="H312" s="13">
        <v>0</v>
      </c>
      <c r="I312" s="14">
        <v>0</v>
      </c>
      <c r="J312" s="100"/>
      <c r="K312" s="414"/>
    </row>
    <row r="313" spans="1:12" s="25" customFormat="1" ht="8.65" customHeight="1">
      <c r="A313" s="18"/>
      <c r="B313" s="19"/>
      <c r="C313" s="19"/>
      <c r="D313" s="17"/>
      <c r="E313" s="13"/>
      <c r="F313" s="13"/>
      <c r="G313" s="13"/>
      <c r="H313" s="13"/>
      <c r="I313" s="14"/>
      <c r="J313" s="3"/>
      <c r="K313" s="414"/>
    </row>
    <row r="314" spans="1:12" s="23" customFormat="1" ht="9.9499999999999993" customHeight="1">
      <c r="A314" s="46" t="s">
        <v>190</v>
      </c>
      <c r="B314" s="125"/>
      <c r="C314" s="125"/>
      <c r="D314" s="91"/>
      <c r="E314" s="69">
        <v>431870</v>
      </c>
      <c r="F314" s="69">
        <v>456773</v>
      </c>
      <c r="G314" s="107">
        <v>332984</v>
      </c>
      <c r="H314" s="107">
        <v>341995</v>
      </c>
      <c r="I314" s="69">
        <v>367241</v>
      </c>
      <c r="J314" s="7"/>
      <c r="K314" s="414"/>
    </row>
    <row r="315" spans="1:12" s="25" customFormat="1" ht="8.65" customHeight="1" thickBot="1">
      <c r="A315" s="1"/>
      <c r="B315" s="3"/>
      <c r="C315" s="3"/>
      <c r="D315" s="2"/>
      <c r="E315" s="7"/>
      <c r="F315" s="7"/>
      <c r="G315" s="7"/>
      <c r="H315" s="7"/>
      <c r="I315" s="7"/>
      <c r="J315" s="3"/>
      <c r="K315" s="414"/>
    </row>
    <row r="316" spans="1:12" s="25" customFormat="1" ht="8.65" customHeight="1" thickBot="1">
      <c r="A316" s="1145" t="s">
        <v>180</v>
      </c>
      <c r="B316" s="1146"/>
      <c r="C316" s="1147"/>
      <c r="D316" s="64"/>
      <c r="E316" s="7"/>
      <c r="F316" s="7"/>
      <c r="G316" s="7"/>
      <c r="H316" s="7"/>
      <c r="I316" s="7"/>
      <c r="J316" s="3"/>
      <c r="K316" s="414"/>
    </row>
    <row r="317" spans="1:12" s="25" customFormat="1" ht="8.65" customHeight="1">
      <c r="A317" s="1"/>
      <c r="B317" s="3"/>
      <c r="C317" s="3"/>
      <c r="D317" s="2"/>
      <c r="E317" s="7"/>
      <c r="F317" s="7"/>
      <c r="G317" s="7"/>
      <c r="H317" s="7"/>
      <c r="I317" s="7"/>
      <c r="J317" s="3"/>
      <c r="K317" s="414"/>
    </row>
    <row r="318" spans="1:12" s="25" customFormat="1" ht="8.65" customHeight="1">
      <c r="A318" s="18" t="s">
        <v>204</v>
      </c>
      <c r="B318" s="19"/>
      <c r="C318" s="19"/>
      <c r="D318" s="17" t="s">
        <v>161</v>
      </c>
      <c r="E318" s="13">
        <v>137019</v>
      </c>
      <c r="F318" s="13">
        <v>109263</v>
      </c>
      <c r="G318" s="13">
        <v>90728</v>
      </c>
      <c r="H318" s="13">
        <v>90728</v>
      </c>
      <c r="I318" s="14">
        <v>163368</v>
      </c>
      <c r="J318" s="3"/>
      <c r="K318" s="414"/>
    </row>
    <row r="319" spans="1:12" s="25" customFormat="1" ht="8.65" customHeight="1">
      <c r="A319" s="18" t="s">
        <v>179</v>
      </c>
      <c r="B319" s="19"/>
      <c r="C319" s="19"/>
      <c r="D319" s="17" t="s">
        <v>161</v>
      </c>
      <c r="E319" s="13">
        <v>101751</v>
      </c>
      <c r="F319" s="13">
        <v>101751</v>
      </c>
      <c r="G319" s="13">
        <v>101751</v>
      </c>
      <c r="H319" s="13">
        <v>108500</v>
      </c>
      <c r="I319" s="14">
        <v>115500</v>
      </c>
      <c r="J319" s="3"/>
      <c r="K319" s="414"/>
    </row>
    <row r="320" spans="1:12" s="101" customFormat="1" ht="8.65" customHeight="1">
      <c r="A320" s="18" t="s">
        <v>159</v>
      </c>
      <c r="B320" s="19"/>
      <c r="C320" s="19"/>
      <c r="D320" s="17" t="s">
        <v>161</v>
      </c>
      <c r="E320" s="13">
        <v>999733</v>
      </c>
      <c r="F320" s="13">
        <v>1032372</v>
      </c>
      <c r="G320" s="13">
        <v>1032924</v>
      </c>
      <c r="H320" s="13">
        <v>1037390</v>
      </c>
      <c r="I320" s="14">
        <v>1226384</v>
      </c>
      <c r="J320" s="108" t="s">
        <v>270</v>
      </c>
      <c r="K320" s="414"/>
      <c r="L320" s="143"/>
    </row>
    <row r="321" spans="1:11" s="25" customFormat="1" ht="8.65" customHeight="1">
      <c r="A321" s="18"/>
      <c r="B321" s="19"/>
      <c r="C321" s="19"/>
      <c r="D321" s="17"/>
      <c r="E321" s="13"/>
      <c r="F321" s="13"/>
      <c r="G321" s="13"/>
      <c r="H321" s="13"/>
      <c r="I321" s="14"/>
      <c r="J321" s="33">
        <v>8380025</v>
      </c>
      <c r="K321" s="414"/>
    </row>
    <row r="322" spans="1:11" s="23" customFormat="1" ht="9.9499999999999993" customHeight="1">
      <c r="A322" s="46" t="s">
        <v>192</v>
      </c>
      <c r="B322" s="125"/>
      <c r="C322" s="125"/>
      <c r="D322" s="91" t="s">
        <v>176</v>
      </c>
      <c r="E322" s="69">
        <v>1670373</v>
      </c>
      <c r="F322" s="69">
        <v>1700159</v>
      </c>
      <c r="G322" s="107">
        <v>1558387</v>
      </c>
      <c r="H322" s="107">
        <v>1578613</v>
      </c>
      <c r="I322" s="69">
        <v>1872493</v>
      </c>
      <c r="J322" s="7"/>
      <c r="K322" s="414"/>
    </row>
    <row r="323" spans="1:11" s="25" customFormat="1" ht="9.9499999999999993" customHeight="1" thickBot="1">
      <c r="A323" s="37"/>
      <c r="B323" s="81"/>
      <c r="C323" s="81"/>
      <c r="D323" s="37"/>
      <c r="E323" s="87"/>
      <c r="F323" s="87"/>
      <c r="G323" s="88"/>
      <c r="H323" s="88"/>
      <c r="I323" s="87"/>
      <c r="J323" s="7"/>
      <c r="K323" s="414"/>
    </row>
    <row r="324" spans="1:11" s="25" customFormat="1" ht="9.9499999999999993" customHeight="1" thickBot="1">
      <c r="A324" s="1145" t="s">
        <v>257</v>
      </c>
      <c r="B324" s="1146"/>
      <c r="C324" s="1147"/>
      <c r="D324" s="64"/>
      <c r="E324" s="7"/>
      <c r="F324" s="7"/>
      <c r="G324" s="7"/>
      <c r="H324" s="7"/>
      <c r="I324" s="7"/>
      <c r="J324" s="7"/>
      <c r="K324" s="414"/>
    </row>
    <row r="325" spans="1:11" s="25" customFormat="1" ht="9.9499999999999993" customHeight="1">
      <c r="A325" s="37"/>
      <c r="B325" s="81"/>
      <c r="C325" s="81"/>
      <c r="D325" s="37"/>
      <c r="E325" s="87"/>
      <c r="F325" s="87"/>
      <c r="G325" s="88"/>
      <c r="H325" s="88"/>
      <c r="I325" s="87"/>
      <c r="J325" s="7"/>
      <c r="K325" s="414"/>
    </row>
    <row r="326" spans="1:11" s="25" customFormat="1" ht="9.9499999999999993" customHeight="1">
      <c r="A326" s="139" t="s">
        <v>267</v>
      </c>
      <c r="B326" s="139"/>
      <c r="C326" s="146"/>
      <c r="D326" s="58"/>
      <c r="E326" s="85"/>
      <c r="F326" s="85"/>
      <c r="G326" s="86"/>
      <c r="H326" s="86"/>
      <c r="I326" s="85"/>
      <c r="J326" s="7"/>
      <c r="K326" s="414"/>
    </row>
    <row r="327" spans="1:11" s="25" customFormat="1" ht="9.9499999999999993" customHeight="1">
      <c r="A327" s="140" t="s">
        <v>182</v>
      </c>
      <c r="B327" s="140"/>
      <c r="C327" s="147"/>
      <c r="D327" s="58"/>
      <c r="E327" s="13">
        <v>413507</v>
      </c>
      <c r="F327" s="13">
        <v>393914</v>
      </c>
      <c r="G327" s="13">
        <v>425062</v>
      </c>
      <c r="H327" s="13">
        <v>386804</v>
      </c>
      <c r="I327" s="14">
        <v>374209</v>
      </c>
      <c r="J327" s="7"/>
      <c r="K327" s="414"/>
    </row>
    <row r="328" spans="1:11" s="25" customFormat="1" ht="8.65" customHeight="1">
      <c r="A328" s="140" t="s">
        <v>256</v>
      </c>
      <c r="B328" s="140"/>
      <c r="C328" s="146" t="s">
        <v>268</v>
      </c>
      <c r="D328" s="151"/>
      <c r="E328" s="13"/>
      <c r="F328" s="13"/>
      <c r="G328" s="13"/>
      <c r="H328" s="13">
        <v>-121898</v>
      </c>
      <c r="I328" s="14">
        <v>-122483</v>
      </c>
      <c r="J328" s="7"/>
      <c r="K328" s="414"/>
    </row>
    <row r="329" spans="1:11" s="25" customFormat="1" ht="8.65" customHeight="1">
      <c r="A329" s="140" t="s">
        <v>255</v>
      </c>
      <c r="B329" s="140"/>
      <c r="C329" s="146" t="s">
        <v>268</v>
      </c>
      <c r="D329" s="151"/>
      <c r="E329" s="85"/>
      <c r="F329" s="85"/>
      <c r="G329" s="86"/>
      <c r="H329" s="13">
        <v>-186379</v>
      </c>
      <c r="I329" s="14">
        <v>-184449</v>
      </c>
      <c r="J329" s="7"/>
      <c r="K329" s="414"/>
    </row>
    <row r="330" spans="1:11" s="25" customFormat="1" ht="8.65" customHeight="1">
      <c r="A330" s="139" t="s">
        <v>263</v>
      </c>
      <c r="B330" s="139"/>
      <c r="C330" s="146"/>
      <c r="D330" s="58"/>
      <c r="E330" s="85"/>
      <c r="F330" s="85"/>
      <c r="G330" s="86"/>
      <c r="H330" s="86"/>
      <c r="I330" s="85"/>
      <c r="J330" s="7"/>
      <c r="K330" s="414"/>
    </row>
    <row r="331" spans="1:11" s="25" customFormat="1" ht="8.65" customHeight="1">
      <c r="A331" s="140" t="s">
        <v>253</v>
      </c>
      <c r="B331" s="140"/>
      <c r="C331" s="146" t="s">
        <v>268</v>
      </c>
      <c r="D331" s="148" t="s">
        <v>290</v>
      </c>
      <c r="E331" s="13"/>
      <c r="F331" s="85"/>
      <c r="G331" s="86"/>
      <c r="H331" s="13">
        <v>16122</v>
      </c>
      <c r="I331" s="14">
        <v>7820</v>
      </c>
      <c r="J331" s="7"/>
      <c r="K331" s="414"/>
    </row>
    <row r="332" spans="1:11" s="25" customFormat="1" ht="8.65" customHeight="1">
      <c r="A332" s="140" t="s">
        <v>182</v>
      </c>
      <c r="B332" s="140"/>
      <c r="C332" s="147"/>
      <c r="D332" s="58"/>
      <c r="E332" s="13">
        <v>372486</v>
      </c>
      <c r="F332" s="13">
        <v>327669</v>
      </c>
      <c r="G332" s="13">
        <v>376663</v>
      </c>
      <c r="H332" s="13">
        <v>313248</v>
      </c>
      <c r="I332" s="14">
        <v>304997</v>
      </c>
      <c r="J332" s="7"/>
      <c r="K332" s="414"/>
    </row>
    <row r="333" spans="1:11" s="25" customFormat="1" ht="8.65" customHeight="1">
      <c r="A333" s="140" t="s">
        <v>254</v>
      </c>
      <c r="B333" s="140"/>
      <c r="C333" s="147"/>
      <c r="D333" s="58"/>
      <c r="E333" s="13">
        <v>-341305</v>
      </c>
      <c r="F333" s="13">
        <v>-314694</v>
      </c>
      <c r="G333" s="13">
        <v>-293952</v>
      </c>
      <c r="H333" s="13">
        <v>-284920</v>
      </c>
      <c r="I333" s="14">
        <v>-261492</v>
      </c>
      <c r="J333" s="7"/>
      <c r="K333" s="414"/>
    </row>
    <row r="334" spans="1:11" s="25" customFormat="1" ht="8.65" customHeight="1">
      <c r="A334" s="139" t="s">
        <v>264</v>
      </c>
      <c r="B334" s="139"/>
      <c r="C334" s="146" t="s">
        <v>268</v>
      </c>
      <c r="D334" s="151"/>
      <c r="E334" s="13"/>
      <c r="F334" s="85"/>
      <c r="G334" s="86"/>
      <c r="H334" s="86"/>
      <c r="I334" s="85"/>
      <c r="J334" s="7"/>
      <c r="K334" s="414"/>
    </row>
    <row r="335" spans="1:11" s="25" customFormat="1" ht="8.65" customHeight="1">
      <c r="A335" s="140" t="s">
        <v>250</v>
      </c>
      <c r="B335" s="140"/>
      <c r="C335" s="1158" t="s">
        <v>269</v>
      </c>
      <c r="D335" s="1159"/>
      <c r="E335" s="85"/>
      <c r="F335" s="85"/>
      <c r="G335" s="86"/>
      <c r="H335" s="13">
        <v>112588</v>
      </c>
      <c r="I335" s="14">
        <v>114673</v>
      </c>
      <c r="J335" s="7"/>
      <c r="K335" s="414"/>
    </row>
    <row r="336" spans="1:11" s="25" customFormat="1" ht="8.65" customHeight="1">
      <c r="A336" s="139" t="s">
        <v>265</v>
      </c>
      <c r="B336" s="139"/>
      <c r="C336" s="146"/>
      <c r="D336" s="58"/>
      <c r="E336" s="85"/>
      <c r="F336" s="85"/>
      <c r="G336" s="86"/>
      <c r="H336" s="86"/>
      <c r="I336" s="85"/>
      <c r="J336" s="7"/>
      <c r="K336" s="414"/>
    </row>
    <row r="337" spans="1:11" s="25" customFormat="1" ht="8.65" customHeight="1">
      <c r="A337" s="140" t="s">
        <v>248</v>
      </c>
      <c r="B337" s="140"/>
      <c r="C337" s="146" t="s">
        <v>268</v>
      </c>
      <c r="D337" s="149" t="s">
        <v>291</v>
      </c>
      <c r="E337" s="85"/>
      <c r="F337" s="85"/>
      <c r="G337" s="86"/>
      <c r="H337" s="13">
        <v>68700</v>
      </c>
      <c r="I337" s="14">
        <v>68928</v>
      </c>
      <c r="J337" s="7"/>
      <c r="K337" s="414"/>
    </row>
    <row r="338" spans="1:11" s="25" customFormat="1" ht="8.65" customHeight="1">
      <c r="A338" s="140" t="s">
        <v>249</v>
      </c>
      <c r="B338" s="140"/>
      <c r="C338" s="146" t="s">
        <v>268</v>
      </c>
      <c r="D338" s="149"/>
      <c r="E338" s="85"/>
      <c r="F338" s="85"/>
      <c r="G338" s="86"/>
      <c r="H338" s="13">
        <v>110912</v>
      </c>
      <c r="I338" s="14">
        <v>105487</v>
      </c>
      <c r="J338" s="7"/>
      <c r="K338" s="414"/>
    </row>
    <row r="339" spans="1:11" s="25" customFormat="1" ht="8.65" customHeight="1">
      <c r="A339" s="140" t="s">
        <v>182</v>
      </c>
      <c r="B339" s="140"/>
      <c r="C339" s="147"/>
      <c r="D339" s="17"/>
      <c r="E339" s="13">
        <v>190976</v>
      </c>
      <c r="F339" s="13">
        <v>217864</v>
      </c>
      <c r="G339" s="13">
        <v>235411</v>
      </c>
      <c r="H339" s="13">
        <v>242206</v>
      </c>
      <c r="I339" s="14">
        <v>229190</v>
      </c>
      <c r="J339" s="7"/>
      <c r="K339" s="414"/>
    </row>
    <row r="340" spans="1:11" s="25" customFormat="1" ht="8.65" customHeight="1">
      <c r="A340" s="1160" t="s">
        <v>251</v>
      </c>
      <c r="B340" s="1161"/>
      <c r="C340" s="147"/>
      <c r="D340" s="17"/>
      <c r="E340" s="13">
        <v>-177812</v>
      </c>
      <c r="F340" s="13">
        <v>-182128</v>
      </c>
      <c r="G340" s="13">
        <v>-232186</v>
      </c>
      <c r="H340" s="13">
        <v>-237979</v>
      </c>
      <c r="I340" s="14">
        <v>-224972</v>
      </c>
      <c r="J340" s="7"/>
      <c r="K340" s="414"/>
    </row>
    <row r="341" spans="1:11" s="25" customFormat="1" ht="8.65" customHeight="1">
      <c r="A341" s="139" t="s">
        <v>266</v>
      </c>
      <c r="B341" s="139"/>
      <c r="C341" s="147"/>
      <c r="D341" s="58"/>
      <c r="E341" s="85"/>
      <c r="F341" s="85"/>
      <c r="G341" s="86"/>
      <c r="H341" s="86"/>
      <c r="I341" s="13"/>
      <c r="J341" s="7"/>
      <c r="K341" s="414"/>
    </row>
    <row r="342" spans="1:11" s="25" customFormat="1" ht="9.9499999999999993" customHeight="1">
      <c r="A342" s="140" t="s">
        <v>182</v>
      </c>
      <c r="B342" s="140"/>
      <c r="C342" s="146" t="s">
        <v>268</v>
      </c>
      <c r="D342" s="151"/>
      <c r="E342" s="85"/>
      <c r="F342" s="85"/>
      <c r="G342" s="86"/>
      <c r="H342" s="13">
        <v>96415</v>
      </c>
      <c r="I342" s="14">
        <v>96694</v>
      </c>
      <c r="J342" s="7"/>
      <c r="K342" s="414"/>
    </row>
    <row r="343" spans="1:11" s="23" customFormat="1" ht="9.9499999999999993" customHeight="1">
      <c r="A343" s="140" t="s">
        <v>252</v>
      </c>
      <c r="B343" s="140"/>
      <c r="C343" s="146" t="s">
        <v>268</v>
      </c>
      <c r="D343" s="151"/>
      <c r="E343" s="85"/>
      <c r="F343" s="85"/>
      <c r="G343" s="86"/>
      <c r="H343" s="13">
        <v>-14206</v>
      </c>
      <c r="I343" s="14">
        <v>-14771</v>
      </c>
      <c r="J343" s="7"/>
      <c r="K343" s="414"/>
    </row>
    <row r="344" spans="1:11" s="25" customFormat="1" ht="8.65" customHeight="1" thickBot="1">
      <c r="A344" s="3"/>
      <c r="B344" s="3"/>
      <c r="C344" s="3"/>
      <c r="D344" s="35"/>
      <c r="E344" s="7"/>
      <c r="F344" s="7"/>
      <c r="G344" s="7"/>
      <c r="H344" s="7"/>
      <c r="I344" s="7"/>
      <c r="J344" s="7"/>
      <c r="K344" s="414"/>
    </row>
    <row r="345" spans="1:11" s="25" customFormat="1" ht="8.65" customHeight="1" thickBot="1">
      <c r="A345" s="1145" t="s">
        <v>247</v>
      </c>
      <c r="B345" s="1146"/>
      <c r="C345" s="1147"/>
      <c r="D345" s="64"/>
      <c r="E345" s="7"/>
      <c r="F345" s="7"/>
      <c r="G345" s="7"/>
      <c r="H345" s="7"/>
      <c r="I345" s="7"/>
      <c r="J345" s="3"/>
      <c r="K345" s="414"/>
    </row>
    <row r="346" spans="1:11" s="25" customFormat="1" ht="9.9499999999999993" customHeight="1">
      <c r="A346" s="3"/>
      <c r="B346" s="3"/>
      <c r="C346" s="3"/>
      <c r="D346" s="35"/>
      <c r="E346" s="7"/>
      <c r="F346" s="7"/>
      <c r="G346" s="7"/>
      <c r="H346" s="7"/>
      <c r="I346" s="7"/>
      <c r="J346" s="3"/>
      <c r="K346" s="414"/>
    </row>
    <row r="347" spans="1:11" s="23" customFormat="1" ht="9.9499999999999993" customHeight="1">
      <c r="A347" s="3" t="s">
        <v>205</v>
      </c>
      <c r="B347" s="3"/>
      <c r="C347" s="3"/>
      <c r="D347" s="35" t="s">
        <v>292</v>
      </c>
      <c r="E347" s="13">
        <v>41480</v>
      </c>
      <c r="F347" s="13">
        <v>13196</v>
      </c>
      <c r="G347" s="13">
        <v>39324</v>
      </c>
      <c r="H347" s="13">
        <v>37733</v>
      </c>
      <c r="I347" s="14">
        <v>38306</v>
      </c>
      <c r="J347" s="7"/>
      <c r="K347" s="414"/>
    </row>
    <row r="348" spans="1:11" s="25" customFormat="1" ht="8.65" customHeight="1" thickBot="1">
      <c r="A348" s="3"/>
      <c r="B348" s="3"/>
      <c r="C348" s="3"/>
      <c r="D348" s="35"/>
      <c r="E348" s="7"/>
      <c r="F348" s="7"/>
      <c r="G348" s="7"/>
      <c r="H348" s="7"/>
      <c r="I348" s="7"/>
      <c r="J348" s="3"/>
      <c r="K348" s="414"/>
    </row>
    <row r="349" spans="1:11" s="25" customFormat="1" ht="8.65" customHeight="1" thickBot="1">
      <c r="A349" s="1145" t="s">
        <v>246</v>
      </c>
      <c r="B349" s="1146"/>
      <c r="C349" s="1147"/>
      <c r="D349" s="64"/>
      <c r="E349" s="7"/>
      <c r="F349" s="7"/>
      <c r="G349" s="7"/>
      <c r="H349" s="7"/>
      <c r="I349" s="7"/>
      <c r="J349" s="3"/>
      <c r="K349" s="414"/>
    </row>
    <row r="350" spans="1:11" s="25" customFormat="1" ht="8.65" customHeight="1">
      <c r="A350" s="3"/>
      <c r="B350" s="3"/>
      <c r="C350" s="3"/>
      <c r="D350" s="35"/>
      <c r="E350" s="7"/>
      <c r="F350" s="7"/>
      <c r="G350" s="7"/>
      <c r="H350" s="7"/>
      <c r="I350" s="7"/>
      <c r="J350" s="3"/>
      <c r="K350" s="414"/>
    </row>
    <row r="351" spans="1:11" s="25" customFormat="1" ht="8.85" customHeight="1">
      <c r="A351" s="18" t="s">
        <v>206</v>
      </c>
      <c r="B351" s="19"/>
      <c r="C351" s="19"/>
      <c r="D351" s="17" t="s">
        <v>293</v>
      </c>
      <c r="E351" s="13">
        <v>341305</v>
      </c>
      <c r="F351" s="13">
        <v>314694</v>
      </c>
      <c r="G351" s="13">
        <v>293952</v>
      </c>
      <c r="H351" s="13">
        <v>284920</v>
      </c>
      <c r="I351" s="13">
        <v>261492</v>
      </c>
      <c r="J351" s="3"/>
      <c r="K351" s="414"/>
    </row>
    <row r="352" spans="1:11" s="25" customFormat="1" ht="8.65" customHeight="1">
      <c r="A352" s="18" t="s">
        <v>207</v>
      </c>
      <c r="B352" s="19"/>
      <c r="C352" s="19"/>
      <c r="D352" s="17" t="s">
        <v>294</v>
      </c>
      <c r="E352" s="13">
        <v>177812</v>
      </c>
      <c r="F352" s="13">
        <v>182128</v>
      </c>
      <c r="G352" s="13">
        <v>232186</v>
      </c>
      <c r="H352" s="13">
        <v>237979</v>
      </c>
      <c r="I352" s="13">
        <v>224972</v>
      </c>
      <c r="J352" s="3"/>
      <c r="K352" s="414"/>
    </row>
    <row r="353" spans="1:12" s="25" customFormat="1" ht="8.65" customHeight="1">
      <c r="A353" s="18" t="s">
        <v>208</v>
      </c>
      <c r="B353" s="19"/>
      <c r="C353" s="19"/>
      <c r="D353" s="17" t="s">
        <v>295</v>
      </c>
      <c r="E353" s="13">
        <v>14390</v>
      </c>
      <c r="F353" s="13">
        <v>13205</v>
      </c>
      <c r="G353" s="13">
        <v>14575</v>
      </c>
      <c r="H353" s="13">
        <v>13734</v>
      </c>
      <c r="I353" s="14">
        <v>16190</v>
      </c>
      <c r="J353" s="3"/>
      <c r="K353" s="414"/>
    </row>
    <row r="354" spans="1:12" s="25" customFormat="1" ht="8.65" customHeight="1">
      <c r="A354" s="18" t="s">
        <v>221</v>
      </c>
      <c r="B354" s="19"/>
      <c r="C354" s="155" t="s">
        <v>296</v>
      </c>
      <c r="D354" s="17"/>
      <c r="E354" s="13">
        <v>0</v>
      </c>
      <c r="F354" s="13">
        <v>0</v>
      </c>
      <c r="G354" s="13">
        <v>0</v>
      </c>
      <c r="H354" s="13">
        <v>0</v>
      </c>
      <c r="I354" s="14">
        <v>0</v>
      </c>
      <c r="J354" s="3"/>
      <c r="K354" s="414"/>
    </row>
    <row r="355" spans="1:12" s="25" customFormat="1" ht="8.65" customHeight="1">
      <c r="A355" s="18" t="s">
        <v>217</v>
      </c>
      <c r="B355" s="19"/>
      <c r="C355" s="19"/>
      <c r="D355" s="17" t="s">
        <v>297</v>
      </c>
      <c r="E355" s="13">
        <v>29251</v>
      </c>
      <c r="F355" s="13">
        <v>30677</v>
      </c>
      <c r="G355" s="13">
        <v>31611</v>
      </c>
      <c r="H355" s="13">
        <v>35979</v>
      </c>
      <c r="I355" s="14">
        <v>37021</v>
      </c>
      <c r="J355" s="3"/>
      <c r="K355" s="414"/>
    </row>
    <row r="356" spans="1:12" s="101" customFormat="1" ht="9.9499999999999993" customHeight="1">
      <c r="A356" s="18" t="s">
        <v>218</v>
      </c>
      <c r="B356" s="19"/>
      <c r="C356" s="19"/>
      <c r="D356" s="17" t="s">
        <v>298</v>
      </c>
      <c r="E356" s="13">
        <v>0</v>
      </c>
      <c r="F356" s="13">
        <v>0</v>
      </c>
      <c r="G356" s="13">
        <v>0</v>
      </c>
      <c r="H356" s="13">
        <v>0</v>
      </c>
      <c r="I356" s="14">
        <v>0</v>
      </c>
      <c r="J356" s="100"/>
      <c r="K356" s="414"/>
    </row>
    <row r="357" spans="1:12" s="25" customFormat="1" ht="9.9499999999999993" customHeight="1">
      <c r="A357" s="18"/>
      <c r="B357" s="19"/>
      <c r="C357" s="19"/>
      <c r="D357" s="17"/>
      <c r="E357" s="13"/>
      <c r="F357" s="13"/>
      <c r="G357" s="13"/>
      <c r="H357" s="13"/>
      <c r="I357" s="13"/>
      <c r="J357" s="3"/>
      <c r="K357" s="414"/>
    </row>
    <row r="358" spans="1:12" s="23" customFormat="1" ht="9.9499999999999993" customHeight="1">
      <c r="A358" s="46" t="s">
        <v>160</v>
      </c>
      <c r="B358" s="125"/>
      <c r="C358" s="125"/>
      <c r="D358" s="91"/>
      <c r="E358" s="69">
        <v>562758</v>
      </c>
      <c r="F358" s="69">
        <v>540704</v>
      </c>
      <c r="G358" s="107">
        <v>572324</v>
      </c>
      <c r="H358" s="107">
        <v>572612</v>
      </c>
      <c r="I358" s="69">
        <v>539675</v>
      </c>
      <c r="J358" s="7"/>
      <c r="K358" s="414"/>
    </row>
    <row r="359" spans="1:12" s="25" customFormat="1" ht="8.65" customHeight="1" thickBot="1">
      <c r="A359" s="3"/>
      <c r="B359" s="3"/>
      <c r="C359" s="3"/>
      <c r="D359" s="3"/>
      <c r="E359" s="7"/>
      <c r="F359" s="7"/>
      <c r="G359" s="7"/>
      <c r="H359" s="7"/>
      <c r="I359" s="7"/>
      <c r="J359" s="3"/>
      <c r="K359" s="414"/>
    </row>
    <row r="360" spans="1:12" s="25" customFormat="1" ht="8.85" customHeight="1" thickBot="1">
      <c r="A360" s="1145" t="s">
        <v>245</v>
      </c>
      <c r="B360" s="1146"/>
      <c r="C360" s="1147"/>
      <c r="D360" s="64"/>
      <c r="E360" s="7"/>
      <c r="F360" s="7"/>
      <c r="G360" s="7"/>
      <c r="H360" s="7"/>
      <c r="I360" s="7"/>
      <c r="J360" s="3"/>
      <c r="K360" s="414"/>
    </row>
    <row r="361" spans="1:12" s="25" customFormat="1" ht="8.85" customHeight="1">
      <c r="A361" s="3"/>
      <c r="B361" s="3"/>
      <c r="C361" s="3"/>
      <c r="D361" s="3"/>
      <c r="E361" s="7"/>
      <c r="F361" s="7"/>
      <c r="G361" s="7"/>
      <c r="H361" s="7"/>
      <c r="I361" s="7"/>
      <c r="J361" s="3"/>
      <c r="K361" s="414"/>
      <c r="L361" s="143"/>
    </row>
    <row r="362" spans="1:12" s="25" customFormat="1" ht="8.85" customHeight="1">
      <c r="A362" s="18" t="s">
        <v>177</v>
      </c>
      <c r="B362" s="19"/>
      <c r="C362" s="19"/>
      <c r="D362" s="17"/>
      <c r="E362" s="13">
        <v>380203</v>
      </c>
      <c r="F362" s="13">
        <v>310912</v>
      </c>
      <c r="G362" s="13">
        <v>296380</v>
      </c>
      <c r="H362" s="13">
        <v>344708</v>
      </c>
      <c r="I362" s="14">
        <v>104620</v>
      </c>
      <c r="J362" s="3"/>
      <c r="K362" s="414"/>
    </row>
    <row r="363" spans="1:12" s="25" customFormat="1" ht="8.65" customHeight="1">
      <c r="A363" s="18" t="s">
        <v>178</v>
      </c>
      <c r="B363" s="19"/>
      <c r="C363" s="19"/>
      <c r="D363" s="156" t="s">
        <v>299</v>
      </c>
      <c r="E363" s="13">
        <v>0</v>
      </c>
      <c r="F363" s="13">
        <v>0</v>
      </c>
      <c r="G363" s="13">
        <v>0</v>
      </c>
      <c r="H363" s="13">
        <v>0</v>
      </c>
      <c r="I363" s="14">
        <v>0</v>
      </c>
      <c r="J363" s="3"/>
      <c r="K363" s="414"/>
    </row>
    <row r="364" spans="1:12" s="25" customFormat="1" ht="8.65" customHeight="1">
      <c r="A364" s="18" t="s">
        <v>226</v>
      </c>
      <c r="B364" s="19"/>
      <c r="C364" s="19"/>
      <c r="D364" s="17"/>
      <c r="E364" s="13">
        <v>0</v>
      </c>
      <c r="F364" s="13">
        <v>0</v>
      </c>
      <c r="G364" s="13">
        <v>0</v>
      </c>
      <c r="H364" s="13">
        <v>0</v>
      </c>
      <c r="I364" s="14">
        <v>0</v>
      </c>
      <c r="J364" s="3"/>
      <c r="K364" s="414"/>
    </row>
    <row r="365" spans="1:12" ht="8.65" customHeight="1">
      <c r="A365" s="29"/>
      <c r="B365" s="25"/>
      <c r="C365" s="25"/>
      <c r="D365" s="36"/>
      <c r="E365" s="7"/>
      <c r="F365" s="7"/>
      <c r="G365" s="7"/>
      <c r="H365" s="7"/>
      <c r="I365" s="7"/>
    </row>
    <row r="366" spans="1:12" ht="8.65" customHeight="1">
      <c r="A366" s="29"/>
      <c r="B366" s="25"/>
      <c r="C366" s="25"/>
      <c r="D366" s="36"/>
      <c r="E366" s="7"/>
      <c r="F366" s="7"/>
      <c r="G366" s="7"/>
      <c r="H366" s="7"/>
      <c r="I366" s="7"/>
    </row>
  </sheetData>
  <mergeCells count="35">
    <mergeCell ref="D275:H275"/>
    <mergeCell ref="A238:C238"/>
    <mergeCell ref="A248:D248"/>
    <mergeCell ref="A279:D279"/>
    <mergeCell ref="A262:D262"/>
    <mergeCell ref="I174:I175"/>
    <mergeCell ref="D184:H184"/>
    <mergeCell ref="G235:G236"/>
    <mergeCell ref="E174:E175"/>
    <mergeCell ref="H174:H175"/>
    <mergeCell ref="D235:D236"/>
    <mergeCell ref="I235:I236"/>
    <mergeCell ref="F235:F236"/>
    <mergeCell ref="F174:F175"/>
    <mergeCell ref="G174:G175"/>
    <mergeCell ref="A187:C187"/>
    <mergeCell ref="E235:E236"/>
    <mergeCell ref="H235:H236"/>
    <mergeCell ref="A360:C360"/>
    <mergeCell ref="A316:C316"/>
    <mergeCell ref="A324:C324"/>
    <mergeCell ref="C335:D335"/>
    <mergeCell ref="A340:B340"/>
    <mergeCell ref="A345:C345"/>
    <mergeCell ref="A349:C349"/>
    <mergeCell ref="A229:C229"/>
    <mergeCell ref="A96:C96"/>
    <mergeCell ref="D93:H93"/>
    <mergeCell ref="A235:C236"/>
    <mergeCell ref="D1:H1"/>
    <mergeCell ref="A5:B5"/>
    <mergeCell ref="A7:B7"/>
    <mergeCell ref="A27:C27"/>
    <mergeCell ref="A62:C62"/>
    <mergeCell ref="A146:C146"/>
  </mergeCells>
  <phoneticPr fontId="33" type="noConversion"/>
  <printOptions horizontalCentered="1"/>
  <pageMargins left="0" right="0" top="0" bottom="0.59055118110236227" header="0.51181102362204722" footer="0.51181102362204722"/>
  <pageSetup paperSize="9" scale="97" fitToHeight="4" orientation="portrait" horizontalDpi="300" verticalDpi="300" r:id="rId1"/>
  <headerFooter alignWithMargins="0"/>
  <rowBreaks count="2" manualBreakCount="2">
    <brk id="92" max="8" man="1"/>
    <brk id="181" max="16383" man="1"/>
  </rowBreaks>
</worksheet>
</file>

<file path=xl/worksheets/sheet14.xml><?xml version="1.0" encoding="utf-8"?>
<worksheet xmlns="http://schemas.openxmlformats.org/spreadsheetml/2006/main" xmlns:r="http://schemas.openxmlformats.org/officeDocument/2006/relationships">
  <dimension ref="A1:L366"/>
  <sheetViews>
    <sheetView topLeftCell="A133" workbookViewId="0">
      <selection activeCell="I127" sqref="I127"/>
    </sheetView>
  </sheetViews>
  <sheetFormatPr baseColWidth="10" defaultColWidth="10.7109375" defaultRowHeight="8.65" customHeight="1"/>
  <cols>
    <col min="1" max="1" width="11.7109375" style="8" customWidth="1"/>
    <col min="2" max="2" width="18.7109375" style="2" customWidth="1"/>
    <col min="3" max="3" width="9.7109375" style="2" customWidth="1"/>
    <col min="4" max="4" width="10.7109375" style="2"/>
    <col min="5" max="5" width="9.42578125" style="16" customWidth="1"/>
    <col min="6" max="9" width="9.7109375" style="16" customWidth="1"/>
    <col min="10" max="10" width="8.7109375" style="16" customWidth="1"/>
    <col min="11" max="11" width="10.7109375" style="424"/>
    <col min="12" max="16384" width="10.7109375" style="8"/>
  </cols>
  <sheetData>
    <row r="1" spans="1:11" s="40" customFormat="1" ht="12" customHeight="1">
      <c r="A1" s="145">
        <v>39</v>
      </c>
      <c r="B1" s="38" t="s">
        <v>301</v>
      </c>
      <c r="D1" s="1144" t="s">
        <v>29</v>
      </c>
      <c r="E1" s="1144"/>
      <c r="F1" s="1144"/>
      <c r="G1" s="1144"/>
      <c r="H1" s="1144"/>
      <c r="I1" s="76" t="s">
        <v>239</v>
      </c>
      <c r="J1" s="39"/>
      <c r="K1" s="415"/>
    </row>
    <row r="2" spans="1:11" s="41" customFormat="1" ht="9" customHeight="1">
      <c r="A2" s="28"/>
      <c r="D2" s="27"/>
      <c r="E2" s="27"/>
      <c r="F2" s="27"/>
      <c r="G2" s="27"/>
      <c r="H2" s="27"/>
      <c r="I2" s="26"/>
      <c r="J2" s="29"/>
      <c r="K2" s="415"/>
    </row>
    <row r="3" spans="1:11" s="25" customFormat="1" ht="9.9499999999999993" customHeight="1">
      <c r="A3" s="1"/>
      <c r="D3" s="94" t="s">
        <v>31</v>
      </c>
      <c r="E3" s="95">
        <v>2005</v>
      </c>
      <c r="F3" s="95">
        <v>2006</v>
      </c>
      <c r="G3" s="95">
        <v>2007</v>
      </c>
      <c r="H3" s="95">
        <v>2008</v>
      </c>
      <c r="I3" s="95">
        <v>2009</v>
      </c>
      <c r="J3" s="3"/>
      <c r="K3" s="415"/>
    </row>
    <row r="4" spans="1:11" s="25" customFormat="1" ht="9" customHeight="1" thickBot="1">
      <c r="A4" s="1"/>
      <c r="D4" s="60"/>
      <c r="E4" s="61"/>
      <c r="F4" s="61"/>
      <c r="G4" s="61"/>
      <c r="H4" s="61"/>
      <c r="I4" s="61"/>
      <c r="J4" s="3"/>
      <c r="K4" s="415"/>
    </row>
    <row r="5" spans="1:11" s="25" customFormat="1" ht="11.1" customHeight="1" thickBot="1">
      <c r="A5" s="1156" t="s">
        <v>238</v>
      </c>
      <c r="B5" s="1157"/>
      <c r="C5" s="59"/>
      <c r="D5" s="60"/>
      <c r="E5" s="141">
        <v>1630</v>
      </c>
      <c r="F5" s="141">
        <v>1630</v>
      </c>
      <c r="G5" s="141">
        <v>1628</v>
      </c>
      <c r="H5" s="141">
        <v>1633</v>
      </c>
      <c r="I5" s="141">
        <v>1605</v>
      </c>
      <c r="J5" s="3"/>
      <c r="K5" s="415"/>
    </row>
    <row r="6" spans="1:11" s="25" customFormat="1" ht="9.9499999999999993" customHeight="1" thickBot="1">
      <c r="A6" s="1"/>
      <c r="D6" s="60"/>
      <c r="E6" s="61"/>
      <c r="F6" s="61"/>
      <c r="G6" s="61"/>
      <c r="H6" s="61"/>
      <c r="I6" s="61"/>
      <c r="J6" s="3"/>
      <c r="K6" s="415"/>
    </row>
    <row r="7" spans="1:11" s="25" customFormat="1" ht="11.1" customHeight="1" thickBot="1">
      <c r="A7" s="1156" t="s">
        <v>30</v>
      </c>
      <c r="B7" s="1157"/>
      <c r="C7" s="59"/>
      <c r="D7" s="31"/>
      <c r="E7" s="3"/>
      <c r="F7" s="3"/>
      <c r="G7" s="3"/>
      <c r="H7" s="3"/>
      <c r="I7" s="3"/>
      <c r="J7" s="3"/>
      <c r="K7" s="415"/>
    </row>
    <row r="8" spans="1:11" s="25" customFormat="1" ht="9" customHeight="1">
      <c r="A8" s="2"/>
      <c r="D8" s="2"/>
      <c r="E8" s="3"/>
      <c r="F8" s="3"/>
      <c r="G8" s="3"/>
      <c r="H8" s="3"/>
      <c r="I8" s="3"/>
      <c r="J8" s="3"/>
      <c r="K8" s="415"/>
    </row>
    <row r="9" spans="1:11" s="25" customFormat="1" ht="9" customHeight="1">
      <c r="A9" s="46" t="s">
        <v>233</v>
      </c>
      <c r="B9" s="19"/>
      <c r="C9" s="19"/>
      <c r="D9" s="4"/>
      <c r="E9" s="142">
        <v>63</v>
      </c>
      <c r="F9" s="142">
        <v>63</v>
      </c>
      <c r="G9" s="142">
        <v>63</v>
      </c>
      <c r="H9" s="142">
        <v>63</v>
      </c>
      <c r="I9" s="142">
        <v>63</v>
      </c>
      <c r="K9" s="432">
        <f>(E9+F9+G9+H9+I9)/5</f>
        <v>63</v>
      </c>
    </row>
    <row r="10" spans="1:11" s="25" customFormat="1" ht="8.85" customHeight="1">
      <c r="A10" s="10"/>
      <c r="B10" s="19"/>
      <c r="C10" s="19"/>
      <c r="D10" s="4"/>
      <c r="E10" s="54"/>
      <c r="F10" s="54"/>
      <c r="G10" s="21"/>
      <c r="H10" s="21"/>
      <c r="I10" s="54"/>
      <c r="J10" s="3"/>
      <c r="K10" s="415"/>
    </row>
    <row r="11" spans="1:11" s="23" customFormat="1" ht="9" customHeight="1">
      <c r="A11" s="46" t="s">
        <v>237</v>
      </c>
      <c r="B11" s="118"/>
      <c r="C11" s="118"/>
      <c r="D11" s="47" t="s">
        <v>181</v>
      </c>
      <c r="E11" s="13">
        <v>2937440</v>
      </c>
      <c r="F11" s="13">
        <v>2840578</v>
      </c>
      <c r="G11" s="13">
        <v>2781726</v>
      </c>
      <c r="H11" s="13">
        <v>2727841</v>
      </c>
      <c r="I11" s="14">
        <v>2992173</v>
      </c>
      <c r="J11" s="7"/>
      <c r="K11" s="414"/>
    </row>
    <row r="12" spans="1:11" s="44" customFormat="1" ht="8.85" customHeight="1">
      <c r="A12" s="48" t="s">
        <v>231</v>
      </c>
      <c r="B12" s="119"/>
      <c r="C12" s="119"/>
      <c r="D12" s="49"/>
      <c r="E12" s="13">
        <v>16151</v>
      </c>
      <c r="F12" s="13">
        <v>15036</v>
      </c>
      <c r="G12" s="13">
        <v>13331</v>
      </c>
      <c r="H12" s="13">
        <v>16994</v>
      </c>
      <c r="I12" s="152">
        <v>18292</v>
      </c>
      <c r="J12" s="45"/>
      <c r="K12" s="414"/>
    </row>
    <row r="13" spans="1:11" s="44" customFormat="1" ht="8.85" customHeight="1">
      <c r="A13" s="48" t="s">
        <v>232</v>
      </c>
      <c r="B13" s="119"/>
      <c r="C13" s="119"/>
      <c r="D13" s="50"/>
      <c r="E13" s="13">
        <v>75394</v>
      </c>
      <c r="F13" s="13">
        <v>31430</v>
      </c>
      <c r="G13" s="13">
        <v>19275</v>
      </c>
      <c r="H13" s="13">
        <v>32587</v>
      </c>
      <c r="I13" s="152">
        <v>34047</v>
      </c>
      <c r="J13" s="45"/>
      <c r="K13" s="414"/>
    </row>
    <row r="14" spans="1:11" s="23" customFormat="1" ht="15" customHeight="1">
      <c r="A14" s="407" t="s">
        <v>465</v>
      </c>
      <c r="B14" s="408"/>
      <c r="C14" s="408"/>
      <c r="D14" s="409"/>
      <c r="E14" s="410">
        <f>E11-E12-E13</f>
        <v>2845895</v>
      </c>
      <c r="F14" s="410">
        <f>F11-F12-F13</f>
        <v>2794112</v>
      </c>
      <c r="G14" s="410">
        <f>G11-G12-G13</f>
        <v>2749120</v>
      </c>
      <c r="H14" s="410">
        <f>H11-H12-H13</f>
        <v>2678260</v>
      </c>
      <c r="I14" s="410">
        <f>I11-I12-I13</f>
        <v>2939834</v>
      </c>
      <c r="J14" s="7"/>
      <c r="K14" s="414"/>
    </row>
    <row r="15" spans="1:11" s="23" customFormat="1" ht="9" customHeight="1">
      <c r="A15" s="46" t="s">
        <v>234</v>
      </c>
      <c r="B15" s="118"/>
      <c r="C15" s="118"/>
      <c r="D15" s="47" t="s">
        <v>181</v>
      </c>
      <c r="E15" s="13">
        <v>279968</v>
      </c>
      <c r="F15" s="13">
        <v>243207</v>
      </c>
      <c r="G15" s="13">
        <v>279108</v>
      </c>
      <c r="H15" s="13">
        <v>306590</v>
      </c>
      <c r="I15" s="14">
        <v>304081</v>
      </c>
      <c r="J15" s="7"/>
      <c r="K15" s="414"/>
    </row>
    <row r="16" spans="1:11" s="23" customFormat="1" ht="8.65" customHeight="1">
      <c r="A16" s="10"/>
      <c r="B16" s="118"/>
      <c r="C16" s="118"/>
      <c r="D16" s="51"/>
      <c r="E16" s="13"/>
      <c r="F16" s="13"/>
      <c r="G16" s="13"/>
      <c r="H16" s="13"/>
      <c r="I16" s="13"/>
      <c r="J16" s="7"/>
      <c r="K16" s="414"/>
    </row>
    <row r="17" spans="1:11" s="23" customFormat="1" ht="9" customHeight="1">
      <c r="A17" s="46" t="s">
        <v>235</v>
      </c>
      <c r="B17" s="120"/>
      <c r="C17" s="118"/>
      <c r="D17" s="47" t="s">
        <v>181</v>
      </c>
      <c r="E17" s="13">
        <v>0</v>
      </c>
      <c r="F17" s="13">
        <v>0</v>
      </c>
      <c r="G17" s="13">
        <v>0</v>
      </c>
      <c r="H17" s="13">
        <v>0</v>
      </c>
      <c r="I17" s="14">
        <v>0</v>
      </c>
      <c r="J17" s="7"/>
      <c r="K17" s="414"/>
    </row>
    <row r="18" spans="1:11" s="23" customFormat="1" ht="9" customHeight="1">
      <c r="A18" s="46" t="s">
        <v>236</v>
      </c>
      <c r="B18" s="120"/>
      <c r="C18" s="118"/>
      <c r="D18" s="47" t="s">
        <v>181</v>
      </c>
      <c r="E18" s="13">
        <v>0</v>
      </c>
      <c r="F18" s="13">
        <v>0</v>
      </c>
      <c r="G18" s="13">
        <v>0</v>
      </c>
      <c r="H18" s="13">
        <v>0</v>
      </c>
      <c r="I18" s="14">
        <v>0</v>
      </c>
      <c r="J18" s="7"/>
      <c r="K18" s="414"/>
    </row>
    <row r="19" spans="1:11" s="23" customFormat="1" ht="8.65" customHeight="1">
      <c r="A19" s="10"/>
      <c r="B19" s="118"/>
      <c r="C19" s="118"/>
      <c r="D19" s="4"/>
      <c r="E19" s="13"/>
      <c r="F19" s="13"/>
      <c r="G19" s="13"/>
      <c r="H19" s="13"/>
      <c r="I19" s="13"/>
      <c r="J19" s="7"/>
      <c r="K19" s="414"/>
    </row>
    <row r="20" spans="1:11" s="23" customFormat="1" ht="9" customHeight="1">
      <c r="A20" s="52" t="s">
        <v>193</v>
      </c>
      <c r="B20" s="118"/>
      <c r="C20" s="118"/>
      <c r="D20" s="53"/>
      <c r="E20" s="55">
        <v>3125863</v>
      </c>
      <c r="F20" s="55">
        <v>3037319</v>
      </c>
      <c r="G20" s="55">
        <v>3028228</v>
      </c>
      <c r="H20" s="55">
        <v>2984850</v>
      </c>
      <c r="I20" s="55">
        <v>3243915</v>
      </c>
      <c r="J20" s="32"/>
      <c r="K20" s="414"/>
    </row>
    <row r="21" spans="1:11" s="23" customFormat="1" ht="8.65" customHeight="1" thickBot="1">
      <c r="A21" s="75"/>
      <c r="B21" s="121"/>
      <c r="C21" s="118"/>
      <c r="D21" s="53"/>
      <c r="E21" s="13"/>
      <c r="F21" s="13"/>
      <c r="G21" s="15"/>
      <c r="H21" s="15"/>
      <c r="I21" s="15"/>
      <c r="J21" s="7"/>
      <c r="K21" s="414"/>
    </row>
    <row r="22" spans="1:11" s="23" customFormat="1" ht="9.9499999999999993" customHeight="1" thickBot="1">
      <c r="A22" s="77" t="s">
        <v>222</v>
      </c>
      <c r="B22" s="122"/>
      <c r="C22" s="123"/>
      <c r="D22" s="53"/>
      <c r="E22" s="13"/>
      <c r="F22" s="13"/>
      <c r="G22" s="15"/>
      <c r="H22" s="15"/>
      <c r="I22" s="15"/>
      <c r="J22" s="7"/>
      <c r="K22" s="414"/>
    </row>
    <row r="23" spans="1:11" s="23" customFormat="1" ht="9.9499999999999993" customHeight="1">
      <c r="A23" s="6" t="s">
        <v>224</v>
      </c>
      <c r="B23" s="12"/>
      <c r="C23" s="118"/>
      <c r="D23" s="53"/>
      <c r="E23" s="13"/>
      <c r="F23" s="13"/>
      <c r="G23" s="13">
        <v>2749120</v>
      </c>
      <c r="H23" s="13">
        <v>2678260</v>
      </c>
      <c r="I23" s="14">
        <v>2939835</v>
      </c>
      <c r="J23" s="7"/>
      <c r="K23" s="414"/>
    </row>
    <row r="24" spans="1:11" s="23" customFormat="1" ht="9.9499999999999993" customHeight="1">
      <c r="A24" s="10" t="s">
        <v>223</v>
      </c>
      <c r="B24" s="118"/>
      <c r="C24" s="118"/>
      <c r="D24" s="53"/>
      <c r="E24" s="13"/>
      <c r="F24" s="13"/>
      <c r="G24" s="13">
        <v>5660165</v>
      </c>
      <c r="H24" s="13">
        <v>5578095</v>
      </c>
      <c r="I24" s="14">
        <v>6099851</v>
      </c>
      <c r="J24" s="7"/>
      <c r="K24" s="414">
        <f>SUM(G24:I24)</f>
        <v>17338111</v>
      </c>
    </row>
    <row r="25" spans="1:11" s="43" customFormat="1" ht="9.9499999999999993" customHeight="1">
      <c r="A25" s="46" t="s">
        <v>225</v>
      </c>
      <c r="B25" s="120"/>
      <c r="C25" s="120"/>
      <c r="D25" s="116"/>
      <c r="E25" s="69"/>
      <c r="F25" s="69"/>
      <c r="G25" s="124">
        <v>48.569608836491518</v>
      </c>
      <c r="H25" s="124">
        <v>48.013882875784653</v>
      </c>
      <c r="I25" s="124">
        <v>48.195193620303186</v>
      </c>
      <c r="J25" s="117"/>
      <c r="K25" s="414"/>
    </row>
    <row r="26" spans="1:11" s="23" customFormat="1" ht="9.9499999999999993" customHeight="1" thickBot="1">
      <c r="A26" s="2"/>
      <c r="B26" s="7"/>
      <c r="C26" s="7"/>
      <c r="D26" s="2"/>
      <c r="E26" s="7"/>
      <c r="F26" s="7"/>
      <c r="G26" s="7"/>
      <c r="H26" s="7"/>
      <c r="I26" s="7"/>
      <c r="J26" s="7"/>
      <c r="K26" s="414"/>
    </row>
    <row r="27" spans="1:11" s="25" customFormat="1" ht="11.1" customHeight="1" thickBot="1">
      <c r="A27" s="1145" t="s">
        <v>32</v>
      </c>
      <c r="B27" s="1146"/>
      <c r="C27" s="1147"/>
      <c r="D27" s="31"/>
      <c r="E27" s="3"/>
      <c r="F27" s="3"/>
      <c r="G27" s="3"/>
      <c r="H27" s="3"/>
      <c r="I27" s="3"/>
      <c r="J27" s="3"/>
      <c r="K27" s="415"/>
    </row>
    <row r="28" spans="1:11" s="25" customFormat="1" ht="9.9499999999999993" customHeight="1">
      <c r="A28" s="2"/>
      <c r="B28" s="3"/>
      <c r="C28" s="3"/>
      <c r="D28" s="2"/>
      <c r="E28" s="7"/>
      <c r="F28" s="7"/>
      <c r="G28" s="7"/>
      <c r="H28" s="7"/>
      <c r="I28" s="7"/>
      <c r="J28" s="7"/>
      <c r="K28" s="415"/>
    </row>
    <row r="29" spans="1:11" s="42" customFormat="1" ht="9.9499999999999993" customHeight="1">
      <c r="A29" s="115" t="s">
        <v>33</v>
      </c>
      <c r="K29" s="403"/>
    </row>
    <row r="30" spans="1:11" s="25" customFormat="1" ht="8.65" customHeight="1">
      <c r="A30" s="10" t="s">
        <v>34</v>
      </c>
      <c r="B30" s="19"/>
      <c r="C30" s="19"/>
      <c r="D30" s="4"/>
      <c r="E30" s="13"/>
      <c r="F30" s="13"/>
      <c r="G30" s="13"/>
      <c r="H30" s="13"/>
      <c r="I30" s="13"/>
      <c r="J30" s="7"/>
      <c r="K30" s="415"/>
    </row>
    <row r="31" spans="1:11" s="25" customFormat="1" ht="8.65" customHeight="1">
      <c r="A31" s="10" t="s">
        <v>35</v>
      </c>
      <c r="B31" s="19"/>
      <c r="C31" s="19"/>
      <c r="D31" s="4"/>
      <c r="E31" s="13">
        <v>508246</v>
      </c>
      <c r="F31" s="13">
        <v>72853</v>
      </c>
      <c r="G31" s="13">
        <v>291205</v>
      </c>
      <c r="H31" s="13">
        <v>179833</v>
      </c>
      <c r="I31" s="14">
        <v>530528</v>
      </c>
      <c r="J31" s="7"/>
      <c r="K31" s="415"/>
    </row>
    <row r="32" spans="1:11" s="25" customFormat="1" ht="8.65" customHeight="1">
      <c r="A32" s="10" t="s">
        <v>36</v>
      </c>
      <c r="B32" s="19"/>
      <c r="C32" s="19"/>
      <c r="D32" s="4"/>
      <c r="E32" s="13">
        <v>2431163</v>
      </c>
      <c r="F32" s="13">
        <v>2025704</v>
      </c>
      <c r="G32" s="13">
        <v>1582156</v>
      </c>
      <c r="H32" s="13">
        <v>1447345</v>
      </c>
      <c r="I32" s="14">
        <v>1314309</v>
      </c>
      <c r="J32" s="7"/>
      <c r="K32" s="415"/>
    </row>
    <row r="33" spans="1:11" s="25" customFormat="1" ht="8.65" customHeight="1">
      <c r="A33" s="10" t="s">
        <v>37</v>
      </c>
      <c r="B33" s="19"/>
      <c r="C33" s="19"/>
      <c r="D33" s="4"/>
      <c r="E33" s="13">
        <v>926339</v>
      </c>
      <c r="F33" s="13">
        <v>1023339</v>
      </c>
      <c r="G33" s="13">
        <v>1023339</v>
      </c>
      <c r="H33" s="13">
        <v>1023339</v>
      </c>
      <c r="I33" s="14">
        <v>1023339</v>
      </c>
      <c r="J33" s="7"/>
      <c r="K33" s="415"/>
    </row>
    <row r="34" spans="1:11" s="25" customFormat="1" ht="8.65" customHeight="1">
      <c r="A34" s="10" t="s">
        <v>38</v>
      </c>
      <c r="B34" s="19"/>
      <c r="C34" s="19"/>
      <c r="D34" s="4"/>
      <c r="E34" s="13">
        <v>540567</v>
      </c>
      <c r="F34" s="13">
        <v>735108</v>
      </c>
      <c r="G34" s="13">
        <v>805290</v>
      </c>
      <c r="H34" s="13">
        <v>741428</v>
      </c>
      <c r="I34" s="14">
        <v>1032530</v>
      </c>
      <c r="J34" s="7"/>
      <c r="K34" s="415"/>
    </row>
    <row r="35" spans="1:11" s="25" customFormat="1" ht="8.65" customHeight="1">
      <c r="A35" s="10" t="s">
        <v>39</v>
      </c>
      <c r="B35" s="19"/>
      <c r="C35" s="19"/>
      <c r="D35" s="4"/>
      <c r="E35" s="13"/>
      <c r="F35" s="13"/>
      <c r="G35" s="13"/>
      <c r="H35" s="13"/>
      <c r="I35" s="13"/>
      <c r="J35" s="7"/>
      <c r="K35" s="415"/>
    </row>
    <row r="36" spans="1:11" s="25" customFormat="1" ht="8.65" customHeight="1">
      <c r="A36" s="10" t="s">
        <v>40</v>
      </c>
      <c r="B36" s="19"/>
      <c r="C36" s="19"/>
      <c r="D36" s="4"/>
      <c r="E36" s="13">
        <v>5380761</v>
      </c>
      <c r="F36" s="13">
        <v>5179610</v>
      </c>
      <c r="G36" s="13">
        <v>6574477</v>
      </c>
      <c r="H36" s="13">
        <v>7943416</v>
      </c>
      <c r="I36" s="14">
        <v>7547674</v>
      </c>
      <c r="J36" s="7"/>
      <c r="K36" s="415"/>
    </row>
    <row r="37" spans="1:11" s="25" customFormat="1" ht="8.65" customHeight="1">
      <c r="A37" s="10" t="s">
        <v>41</v>
      </c>
      <c r="B37" s="19"/>
      <c r="C37" s="19"/>
      <c r="D37" s="4"/>
      <c r="E37" s="13">
        <v>69000</v>
      </c>
      <c r="F37" s="13">
        <v>69000</v>
      </c>
      <c r="G37" s="13">
        <v>66000</v>
      </c>
      <c r="H37" s="13">
        <v>66000</v>
      </c>
      <c r="I37" s="14">
        <v>66000</v>
      </c>
      <c r="J37" s="7"/>
      <c r="K37" s="415"/>
    </row>
    <row r="38" spans="1:11" s="23" customFormat="1" ht="8.65" customHeight="1">
      <c r="A38" s="10" t="s">
        <v>42</v>
      </c>
      <c r="B38" s="118"/>
      <c r="C38" s="118"/>
      <c r="D38" s="4"/>
      <c r="E38" s="13">
        <v>0</v>
      </c>
      <c r="F38" s="13">
        <v>0</v>
      </c>
      <c r="G38" s="13">
        <v>0</v>
      </c>
      <c r="H38" s="13">
        <v>0</v>
      </c>
      <c r="I38" s="14">
        <v>0</v>
      </c>
      <c r="J38" s="7"/>
      <c r="K38" s="414"/>
    </row>
    <row r="39" spans="1:11" s="25" customFormat="1" ht="8.65" customHeight="1">
      <c r="A39" s="10" t="s">
        <v>43</v>
      </c>
      <c r="B39" s="19"/>
      <c r="C39" s="19"/>
      <c r="D39" s="4"/>
      <c r="E39" s="13">
        <v>0</v>
      </c>
      <c r="F39" s="13">
        <v>0</v>
      </c>
      <c r="G39" s="13">
        <v>0</v>
      </c>
      <c r="H39" s="13">
        <v>0</v>
      </c>
      <c r="I39" s="14">
        <v>0</v>
      </c>
      <c r="J39" s="7"/>
      <c r="K39" s="415"/>
    </row>
    <row r="40" spans="1:11" s="23" customFormat="1" ht="8.65" customHeight="1">
      <c r="A40" s="10" t="s">
        <v>44</v>
      </c>
      <c r="B40" s="118"/>
      <c r="C40" s="118"/>
      <c r="D40" s="4"/>
      <c r="E40" s="13"/>
      <c r="F40" s="13"/>
      <c r="G40" s="13"/>
      <c r="H40" s="13"/>
      <c r="I40" s="13"/>
      <c r="J40" s="7"/>
      <c r="K40" s="414"/>
    </row>
    <row r="41" spans="1:11" s="23" customFormat="1" ht="8.65" customHeight="1">
      <c r="A41" s="10" t="s">
        <v>45</v>
      </c>
      <c r="B41" s="118"/>
      <c r="C41" s="118"/>
      <c r="D41" s="4"/>
      <c r="E41" s="13">
        <v>0</v>
      </c>
      <c r="F41" s="13">
        <v>0</v>
      </c>
      <c r="G41" s="13">
        <v>0</v>
      </c>
      <c r="H41" s="13">
        <v>0</v>
      </c>
      <c r="I41" s="14">
        <v>0</v>
      </c>
      <c r="J41" s="33">
        <v>0</v>
      </c>
      <c r="K41" s="414"/>
    </row>
    <row r="42" spans="1:11" s="25" customFormat="1" ht="8.65" customHeight="1">
      <c r="A42" s="10" t="s">
        <v>46</v>
      </c>
      <c r="B42" s="19"/>
      <c r="C42" s="19"/>
      <c r="D42" s="4"/>
      <c r="E42" s="13"/>
      <c r="F42" s="13"/>
      <c r="G42" s="13"/>
      <c r="H42" s="13"/>
      <c r="I42" s="13"/>
      <c r="J42" s="7"/>
      <c r="K42" s="415"/>
    </row>
    <row r="43" spans="1:11" s="25" customFormat="1" ht="8.65" customHeight="1">
      <c r="A43" s="10" t="s">
        <v>47</v>
      </c>
      <c r="B43" s="19"/>
      <c r="C43" s="19"/>
      <c r="D43" s="4"/>
      <c r="E43" s="13">
        <v>0</v>
      </c>
      <c r="F43" s="13">
        <v>0</v>
      </c>
      <c r="G43" s="13">
        <v>0</v>
      </c>
      <c r="H43" s="13">
        <v>0</v>
      </c>
      <c r="I43" s="14">
        <v>0</v>
      </c>
      <c r="J43" s="7"/>
      <c r="K43" s="415"/>
    </row>
    <row r="44" spans="1:11" s="25" customFormat="1" ht="8.1" customHeight="1">
      <c r="A44" s="10"/>
      <c r="B44" s="19"/>
      <c r="C44" s="19"/>
      <c r="D44" s="4"/>
      <c r="E44" s="13"/>
      <c r="F44" s="13"/>
      <c r="G44" s="13"/>
      <c r="H44" s="13"/>
      <c r="I44" s="13"/>
      <c r="J44" s="7"/>
      <c r="K44" s="415"/>
    </row>
    <row r="45" spans="1:11" s="101" customFormat="1" ht="9.9499999999999993" customHeight="1">
      <c r="A45" s="46" t="s">
        <v>48</v>
      </c>
      <c r="B45" s="125"/>
      <c r="C45" s="125"/>
      <c r="D45" s="91"/>
      <c r="E45" s="55">
        <v>9856076</v>
      </c>
      <c r="F45" s="55">
        <v>9105614</v>
      </c>
      <c r="G45" s="55">
        <v>10342467</v>
      </c>
      <c r="H45" s="55">
        <v>11401361</v>
      </c>
      <c r="I45" s="55">
        <v>11514380</v>
      </c>
      <c r="J45" s="33">
        <v>52219898</v>
      </c>
      <c r="K45" s="415"/>
    </row>
    <row r="46" spans="1:11" s="25" customFormat="1" ht="8.65" customHeight="1">
      <c r="A46" s="2"/>
      <c r="B46" s="3"/>
      <c r="C46" s="3"/>
      <c r="D46" s="2"/>
      <c r="E46" s="7"/>
      <c r="F46" s="7"/>
      <c r="G46" s="7"/>
      <c r="H46" s="7"/>
      <c r="I46" s="7"/>
      <c r="J46" s="33">
        <v>52219898</v>
      </c>
      <c r="K46" s="415"/>
    </row>
    <row r="47" spans="1:11" s="23" customFormat="1" ht="9.9499999999999993" customHeight="1">
      <c r="A47" s="115" t="s">
        <v>49</v>
      </c>
      <c r="B47" s="7"/>
      <c r="C47" s="7"/>
      <c r="D47" s="1"/>
      <c r="E47" s="7"/>
      <c r="F47" s="7"/>
      <c r="G47" s="7"/>
      <c r="H47" s="7"/>
      <c r="I47" s="7"/>
      <c r="J47" s="7"/>
      <c r="K47" s="414"/>
    </row>
    <row r="48" spans="1:11" s="23" customFormat="1" ht="8.65" customHeight="1">
      <c r="A48" s="10" t="s">
        <v>50</v>
      </c>
      <c r="B48" s="118"/>
      <c r="C48" s="118"/>
      <c r="D48" s="4"/>
      <c r="E48" s="13"/>
      <c r="F48" s="13"/>
      <c r="G48" s="13"/>
      <c r="H48" s="13"/>
      <c r="I48" s="13"/>
      <c r="J48" s="7"/>
      <c r="K48" s="414"/>
    </row>
    <row r="49" spans="1:12" s="23" customFormat="1" ht="8.65" customHeight="1">
      <c r="A49" s="10" t="s">
        <v>51</v>
      </c>
      <c r="B49" s="118"/>
      <c r="C49" s="118"/>
      <c r="D49" s="4"/>
      <c r="E49" s="13">
        <v>56654</v>
      </c>
      <c r="F49" s="13">
        <v>41227</v>
      </c>
      <c r="G49" s="13">
        <v>0</v>
      </c>
      <c r="H49" s="13">
        <v>606</v>
      </c>
      <c r="I49" s="14">
        <v>0</v>
      </c>
      <c r="J49" s="7"/>
      <c r="K49" s="414"/>
    </row>
    <row r="50" spans="1:12" s="23" customFormat="1" ht="8.65" customHeight="1">
      <c r="A50" s="10" t="s">
        <v>52</v>
      </c>
      <c r="B50" s="118"/>
      <c r="C50" s="118"/>
      <c r="D50" s="4"/>
      <c r="E50" s="13">
        <v>0</v>
      </c>
      <c r="F50" s="13">
        <v>0</v>
      </c>
      <c r="G50" s="13">
        <v>235570</v>
      </c>
      <c r="H50" s="13">
        <v>761259</v>
      </c>
      <c r="I50" s="14">
        <v>0</v>
      </c>
      <c r="J50" s="7"/>
      <c r="K50" s="414"/>
    </row>
    <row r="51" spans="1:12" s="25" customFormat="1" ht="8.65" customHeight="1">
      <c r="A51" s="10" t="s">
        <v>53</v>
      </c>
      <c r="B51" s="19"/>
      <c r="C51" s="19"/>
      <c r="D51" s="4"/>
      <c r="E51" s="13">
        <v>5067712</v>
      </c>
      <c r="F51" s="13">
        <v>5194112</v>
      </c>
      <c r="G51" s="13">
        <v>6741930</v>
      </c>
      <c r="H51" s="13">
        <v>7672390</v>
      </c>
      <c r="I51" s="14">
        <v>8795950</v>
      </c>
      <c r="J51" s="7"/>
      <c r="K51" s="415"/>
    </row>
    <row r="52" spans="1:12" s="23" customFormat="1" ht="8.65" customHeight="1">
      <c r="A52" s="10" t="s">
        <v>228</v>
      </c>
      <c r="B52" s="118"/>
      <c r="C52" s="118"/>
      <c r="D52" s="4"/>
      <c r="E52" s="13">
        <v>0</v>
      </c>
      <c r="F52" s="13">
        <v>0</v>
      </c>
      <c r="G52" s="13">
        <v>0</v>
      </c>
      <c r="H52" s="13">
        <v>0</v>
      </c>
      <c r="I52" s="14">
        <v>0</v>
      </c>
      <c r="J52" s="7"/>
      <c r="K52" s="414"/>
    </row>
    <row r="53" spans="1:12" s="25" customFormat="1" ht="8.65" customHeight="1">
      <c r="A53" s="10" t="s">
        <v>54</v>
      </c>
      <c r="B53" s="19"/>
      <c r="C53" s="19"/>
      <c r="D53" s="4"/>
      <c r="E53" s="13">
        <v>0</v>
      </c>
      <c r="F53" s="13">
        <v>0</v>
      </c>
      <c r="G53" s="13">
        <v>0</v>
      </c>
      <c r="H53" s="13">
        <v>0</v>
      </c>
      <c r="I53" s="14">
        <v>0</v>
      </c>
      <c r="J53" s="7"/>
      <c r="K53" s="415"/>
    </row>
    <row r="54" spans="1:12" s="23" customFormat="1" ht="8.65" customHeight="1">
      <c r="A54" s="10" t="s">
        <v>55</v>
      </c>
      <c r="B54" s="118"/>
      <c r="C54" s="118"/>
      <c r="D54" s="4"/>
      <c r="E54" s="13">
        <v>1329341</v>
      </c>
      <c r="F54" s="13">
        <v>692475</v>
      </c>
      <c r="G54" s="13">
        <v>605602</v>
      </c>
      <c r="H54" s="13">
        <v>522509</v>
      </c>
      <c r="I54" s="14">
        <v>462199</v>
      </c>
      <c r="J54" s="7"/>
      <c r="K54" s="414"/>
    </row>
    <row r="55" spans="1:12" s="23" customFormat="1" ht="8.65" customHeight="1">
      <c r="A55" s="10" t="s">
        <v>44</v>
      </c>
      <c r="B55" s="118"/>
      <c r="C55" s="118"/>
      <c r="D55" s="4"/>
      <c r="E55" s="13"/>
      <c r="F55" s="13"/>
      <c r="G55" s="13"/>
      <c r="H55" s="13"/>
      <c r="I55" s="13"/>
      <c r="J55" s="7"/>
      <c r="K55" s="414"/>
    </row>
    <row r="56" spans="1:12" s="23" customFormat="1" ht="8.65" customHeight="1">
      <c r="A56" s="10" t="s">
        <v>229</v>
      </c>
      <c r="B56" s="118"/>
      <c r="C56" s="118"/>
      <c r="D56" s="4"/>
      <c r="E56" s="13">
        <v>619734</v>
      </c>
      <c r="F56" s="13">
        <v>645760</v>
      </c>
      <c r="G56" s="13">
        <v>653772</v>
      </c>
      <c r="H56" s="13">
        <v>701725</v>
      </c>
      <c r="I56" s="14">
        <v>696403</v>
      </c>
      <c r="J56" s="33">
        <v>3317394</v>
      </c>
      <c r="K56" s="414"/>
    </row>
    <row r="57" spans="1:12" s="25" customFormat="1" ht="8.65" customHeight="1">
      <c r="A57" s="10" t="s">
        <v>56</v>
      </c>
      <c r="B57" s="19"/>
      <c r="C57" s="19"/>
      <c r="D57" s="4"/>
      <c r="E57" s="13"/>
      <c r="F57" s="13"/>
      <c r="G57" s="13"/>
      <c r="H57" s="13"/>
      <c r="I57" s="13"/>
      <c r="J57" s="7"/>
      <c r="K57" s="415"/>
    </row>
    <row r="58" spans="1:12" s="25" customFormat="1" ht="8.65" customHeight="1">
      <c r="A58" s="10" t="s">
        <v>57</v>
      </c>
      <c r="B58" s="19"/>
      <c r="C58" s="19"/>
      <c r="D58" s="4"/>
      <c r="E58" s="13">
        <v>2782635</v>
      </c>
      <c r="F58" s="13">
        <v>2532040</v>
      </c>
      <c r="G58" s="13">
        <v>2105593</v>
      </c>
      <c r="H58" s="13">
        <v>1742872</v>
      </c>
      <c r="I58" s="14">
        <v>1559828</v>
      </c>
      <c r="J58" s="144"/>
      <c r="K58" s="415"/>
    </row>
    <row r="59" spans="1:12" s="25" customFormat="1" ht="8.1" customHeight="1">
      <c r="A59" s="10"/>
      <c r="B59" s="19"/>
      <c r="C59" s="19"/>
      <c r="D59" s="4"/>
      <c r="E59" s="13"/>
      <c r="F59" s="13"/>
      <c r="G59" s="13"/>
      <c r="H59" s="13"/>
      <c r="I59" s="13"/>
      <c r="J59" s="7"/>
      <c r="K59" s="415"/>
    </row>
    <row r="60" spans="1:12" s="43" customFormat="1" ht="9.9499999999999993" customHeight="1">
      <c r="A60" s="46" t="s">
        <v>58</v>
      </c>
      <c r="B60" s="120"/>
      <c r="C60" s="120"/>
      <c r="D60" s="91"/>
      <c r="E60" s="55">
        <v>9856076</v>
      </c>
      <c r="F60" s="55">
        <v>9105614</v>
      </c>
      <c r="G60" s="55">
        <v>10342467</v>
      </c>
      <c r="H60" s="55">
        <v>11401361</v>
      </c>
      <c r="I60" s="55">
        <v>11514380</v>
      </c>
      <c r="J60" s="108" t="s">
        <v>270</v>
      </c>
      <c r="K60" s="417"/>
      <c r="L60" s="143"/>
    </row>
    <row r="61" spans="1:12" s="25" customFormat="1" ht="9.9499999999999993" customHeight="1" thickBot="1">
      <c r="A61" s="2"/>
      <c r="B61" s="3"/>
      <c r="C61" s="3"/>
      <c r="D61" s="2"/>
      <c r="E61" s="7"/>
      <c r="F61" s="7"/>
      <c r="G61" s="7"/>
      <c r="H61" s="7"/>
      <c r="I61" s="7"/>
      <c r="J61" s="33">
        <v>52219898</v>
      </c>
      <c r="K61" s="415"/>
    </row>
    <row r="62" spans="1:12" s="25" customFormat="1" ht="11.1" customHeight="1" thickBot="1">
      <c r="A62" s="1145" t="s">
        <v>59</v>
      </c>
      <c r="B62" s="1146"/>
      <c r="C62" s="1147"/>
      <c r="D62" s="31"/>
      <c r="E62" s="3"/>
      <c r="F62" s="3"/>
      <c r="G62" s="3"/>
      <c r="H62" s="3"/>
      <c r="I62" s="3"/>
      <c r="J62" s="3"/>
      <c r="K62" s="415"/>
    </row>
    <row r="63" spans="1:12" s="23" customFormat="1" ht="9.9499999999999993" customHeight="1">
      <c r="A63" s="2"/>
      <c r="B63" s="7"/>
      <c r="C63" s="7"/>
      <c r="D63" s="2"/>
      <c r="E63" s="34"/>
      <c r="F63" s="34"/>
      <c r="G63" s="24"/>
      <c r="H63" s="24"/>
      <c r="I63" s="34"/>
      <c r="J63" s="7"/>
      <c r="K63" s="414"/>
    </row>
    <row r="64" spans="1:12" s="43" customFormat="1" ht="9.9499999999999993" customHeight="1">
      <c r="A64" s="42" t="s">
        <v>60</v>
      </c>
      <c r="B64" s="56"/>
      <c r="C64" s="56"/>
      <c r="D64" s="109"/>
      <c r="E64" s="56"/>
      <c r="F64" s="56"/>
      <c r="G64" s="56"/>
      <c r="H64" s="56"/>
      <c r="I64" s="56"/>
      <c r="J64" s="56"/>
      <c r="K64" s="414"/>
    </row>
    <row r="65" spans="1:11" s="25" customFormat="1" ht="8.85" customHeight="1">
      <c r="A65" s="2"/>
      <c r="B65" s="3"/>
      <c r="C65" s="3"/>
      <c r="D65" s="2"/>
      <c r="E65" s="7"/>
      <c r="F65" s="7"/>
      <c r="G65" s="7"/>
      <c r="H65" s="7"/>
      <c r="I65" s="7"/>
      <c r="J65" s="7"/>
      <c r="K65" s="415"/>
    </row>
    <row r="66" spans="1:11" s="43" customFormat="1" ht="9.9499999999999993" customHeight="1">
      <c r="A66" s="42" t="s">
        <v>61</v>
      </c>
      <c r="B66" s="56"/>
      <c r="C66" s="56"/>
      <c r="D66" s="42"/>
      <c r="E66" s="56"/>
      <c r="F66" s="56"/>
      <c r="G66" s="56"/>
      <c r="H66" s="56"/>
      <c r="I66" s="56"/>
      <c r="J66" s="56"/>
      <c r="K66" s="414"/>
    </row>
    <row r="67" spans="1:11" s="23" customFormat="1" ht="8.65" customHeight="1">
      <c r="A67" s="10" t="s">
        <v>62</v>
      </c>
      <c r="B67" s="118"/>
      <c r="C67" s="118"/>
      <c r="D67" s="4"/>
      <c r="E67" s="13">
        <v>389637</v>
      </c>
      <c r="F67" s="13">
        <v>373837</v>
      </c>
      <c r="G67" s="13">
        <v>405971</v>
      </c>
      <c r="H67" s="13">
        <v>450516</v>
      </c>
      <c r="I67" s="14">
        <v>450677</v>
      </c>
      <c r="J67" s="7"/>
      <c r="K67" s="414"/>
    </row>
    <row r="68" spans="1:11" s="23" customFormat="1" ht="8.65" customHeight="1">
      <c r="A68" s="10" t="s">
        <v>63</v>
      </c>
      <c r="B68" s="118"/>
      <c r="C68" s="118"/>
      <c r="D68" s="4"/>
      <c r="E68" s="13">
        <v>148656</v>
      </c>
      <c r="F68" s="13">
        <v>164343</v>
      </c>
      <c r="G68" s="13">
        <v>182668</v>
      </c>
      <c r="H68" s="13">
        <v>200149</v>
      </c>
      <c r="I68" s="14">
        <v>167691</v>
      </c>
      <c r="J68" s="7"/>
      <c r="K68" s="414"/>
    </row>
    <row r="69" spans="1:11" s="23" customFormat="1" ht="8.65" customHeight="1">
      <c r="A69" s="10" t="s">
        <v>64</v>
      </c>
      <c r="B69" s="118"/>
      <c r="C69" s="118"/>
      <c r="D69" s="4"/>
      <c r="E69" s="13">
        <v>2963581</v>
      </c>
      <c r="F69" s="13">
        <v>2920392</v>
      </c>
      <c r="G69" s="13">
        <v>2912709</v>
      </c>
      <c r="H69" s="13">
        <v>3083148</v>
      </c>
      <c r="I69" s="14">
        <v>3240133</v>
      </c>
      <c r="J69" s="7"/>
      <c r="K69" s="414"/>
    </row>
    <row r="70" spans="1:11" s="23" customFormat="1" ht="8.65" customHeight="1">
      <c r="A70" s="10" t="s">
        <v>65</v>
      </c>
      <c r="B70" s="118"/>
      <c r="C70" s="118"/>
      <c r="D70" s="4"/>
      <c r="E70" s="13">
        <v>99091</v>
      </c>
      <c r="F70" s="13">
        <v>91392</v>
      </c>
      <c r="G70" s="13">
        <v>94408</v>
      </c>
      <c r="H70" s="13">
        <v>105143</v>
      </c>
      <c r="I70" s="14">
        <v>87880</v>
      </c>
      <c r="J70" s="7"/>
      <c r="K70" s="414"/>
    </row>
    <row r="71" spans="1:11" s="23" customFormat="1" ht="8.65" customHeight="1">
      <c r="A71" s="10" t="s">
        <v>66</v>
      </c>
      <c r="B71" s="118"/>
      <c r="C71" s="118"/>
      <c r="D71" s="4"/>
      <c r="E71" s="13">
        <v>30315</v>
      </c>
      <c r="F71" s="13">
        <v>52408</v>
      </c>
      <c r="G71" s="13">
        <v>59551</v>
      </c>
      <c r="H71" s="13">
        <v>62292</v>
      </c>
      <c r="I71" s="14">
        <v>54084</v>
      </c>
      <c r="J71" s="7"/>
      <c r="K71" s="414"/>
    </row>
    <row r="72" spans="1:11" s="23" customFormat="1" ht="8.65" customHeight="1">
      <c r="A72" s="10" t="s">
        <v>67</v>
      </c>
      <c r="B72" s="118"/>
      <c r="C72" s="118"/>
      <c r="D72" s="4"/>
      <c r="E72" s="13">
        <v>580688</v>
      </c>
      <c r="F72" s="13">
        <v>561410</v>
      </c>
      <c r="G72" s="13">
        <v>649670</v>
      </c>
      <c r="H72" s="13">
        <v>638541</v>
      </c>
      <c r="I72" s="14">
        <v>676987</v>
      </c>
      <c r="J72" s="7"/>
      <c r="K72" s="414"/>
    </row>
    <row r="73" spans="1:11" s="23" customFormat="1" ht="8.65" customHeight="1">
      <c r="A73" s="10" t="s">
        <v>68</v>
      </c>
      <c r="B73" s="118"/>
      <c r="C73" s="118"/>
      <c r="D73" s="4"/>
      <c r="E73" s="13">
        <v>490103</v>
      </c>
      <c r="F73" s="13">
        <v>481365</v>
      </c>
      <c r="G73" s="13">
        <v>520255</v>
      </c>
      <c r="H73" s="13">
        <v>481852</v>
      </c>
      <c r="I73" s="14">
        <v>521102</v>
      </c>
      <c r="J73" s="7"/>
      <c r="K73" s="414"/>
    </row>
    <row r="74" spans="1:11" s="23" customFormat="1" ht="8.65" customHeight="1">
      <c r="A74" s="10" t="s">
        <v>69</v>
      </c>
      <c r="B74" s="118"/>
      <c r="C74" s="118"/>
      <c r="D74" s="4"/>
      <c r="E74" s="13">
        <v>841175</v>
      </c>
      <c r="F74" s="13">
        <v>861941</v>
      </c>
      <c r="G74" s="13">
        <v>864681</v>
      </c>
      <c r="H74" s="13">
        <v>878684</v>
      </c>
      <c r="I74" s="14">
        <v>882980</v>
      </c>
      <c r="J74" s="7"/>
      <c r="K74" s="414"/>
    </row>
    <row r="75" spans="1:11" s="23" customFormat="1" ht="8.65" customHeight="1">
      <c r="A75" s="10" t="s">
        <v>70</v>
      </c>
      <c r="B75" s="118"/>
      <c r="C75" s="118"/>
      <c r="D75" s="4"/>
      <c r="E75" s="13">
        <v>254469</v>
      </c>
      <c r="F75" s="13">
        <v>303065</v>
      </c>
      <c r="G75" s="13">
        <v>240983</v>
      </c>
      <c r="H75" s="13">
        <v>238189</v>
      </c>
      <c r="I75" s="14">
        <v>223008</v>
      </c>
      <c r="J75" s="7"/>
      <c r="K75" s="414"/>
    </row>
    <row r="76" spans="1:11" s="23" customFormat="1" ht="8.65" customHeight="1">
      <c r="A76" s="10" t="s">
        <v>71</v>
      </c>
      <c r="B76" s="118"/>
      <c r="C76" s="118"/>
      <c r="D76" s="4"/>
      <c r="E76" s="13">
        <v>342685</v>
      </c>
      <c r="F76" s="13">
        <v>377692</v>
      </c>
      <c r="G76" s="13">
        <v>326866</v>
      </c>
      <c r="H76" s="13">
        <v>361363</v>
      </c>
      <c r="I76" s="14">
        <v>393636</v>
      </c>
      <c r="J76" s="7"/>
      <c r="K76" s="414"/>
    </row>
    <row r="77" spans="1:11" s="23" customFormat="1" ht="8.1" customHeight="1">
      <c r="A77" s="10"/>
      <c r="B77" s="118"/>
      <c r="C77" s="118"/>
      <c r="D77" s="4"/>
      <c r="E77" s="13"/>
      <c r="F77" s="13"/>
      <c r="G77" s="13"/>
      <c r="H77" s="13"/>
      <c r="I77" s="13"/>
      <c r="J77" s="7"/>
      <c r="K77" s="414"/>
    </row>
    <row r="78" spans="1:11" s="43" customFormat="1" ht="9.9499999999999993" customHeight="1">
      <c r="A78" s="46" t="s">
        <v>72</v>
      </c>
      <c r="B78" s="120"/>
      <c r="C78" s="120"/>
      <c r="D78" s="91"/>
      <c r="E78" s="55">
        <v>6140400</v>
      </c>
      <c r="F78" s="55">
        <v>6187845</v>
      </c>
      <c r="G78" s="55">
        <v>6257762</v>
      </c>
      <c r="H78" s="55">
        <v>6499877</v>
      </c>
      <c r="I78" s="55">
        <v>6698178</v>
      </c>
      <c r="J78" s="56"/>
      <c r="K78" s="414"/>
    </row>
    <row r="79" spans="1:11" s="23" customFormat="1" ht="8.85" customHeight="1">
      <c r="A79" s="2"/>
      <c r="B79" s="7"/>
      <c r="C79" s="7"/>
      <c r="D79" s="2"/>
      <c r="E79" s="22"/>
      <c r="F79" s="22"/>
      <c r="G79" s="24"/>
      <c r="H79" s="24"/>
      <c r="I79" s="22"/>
      <c r="J79" s="33">
        <v>31784062</v>
      </c>
      <c r="K79" s="414"/>
    </row>
    <row r="80" spans="1:11" s="43" customFormat="1" ht="9.9499999999999993" customHeight="1">
      <c r="A80" s="42" t="s">
        <v>74</v>
      </c>
      <c r="B80" s="56"/>
      <c r="C80" s="56"/>
      <c r="D80" s="42"/>
      <c r="E80" s="105"/>
      <c r="F80" s="105"/>
      <c r="G80" s="106"/>
      <c r="H80" s="106"/>
      <c r="I80" s="105"/>
      <c r="J80" s="56"/>
      <c r="K80" s="414"/>
    </row>
    <row r="81" spans="1:11" s="23" customFormat="1" ht="8.65" customHeight="1">
      <c r="A81" s="10" t="s">
        <v>62</v>
      </c>
      <c r="B81" s="118"/>
      <c r="C81" s="118"/>
      <c r="D81" s="4"/>
      <c r="E81" s="13">
        <v>56217</v>
      </c>
      <c r="F81" s="13">
        <v>54276</v>
      </c>
      <c r="G81" s="13">
        <v>49163</v>
      </c>
      <c r="H81" s="13">
        <v>87599</v>
      </c>
      <c r="I81" s="14">
        <v>61371</v>
      </c>
      <c r="J81" s="7"/>
      <c r="K81" s="414"/>
    </row>
    <row r="82" spans="1:11" s="23" customFormat="1" ht="8.65" customHeight="1">
      <c r="A82" s="10" t="s">
        <v>63</v>
      </c>
      <c r="B82" s="118"/>
      <c r="C82" s="118"/>
      <c r="D82" s="4"/>
      <c r="E82" s="13">
        <v>63091</v>
      </c>
      <c r="F82" s="13">
        <v>56481</v>
      </c>
      <c r="G82" s="13">
        <v>64054</v>
      </c>
      <c r="H82" s="13">
        <v>68799</v>
      </c>
      <c r="I82" s="14">
        <v>100195</v>
      </c>
      <c r="J82" s="7"/>
      <c r="K82" s="414"/>
    </row>
    <row r="83" spans="1:11" s="23" customFormat="1" ht="8.65" customHeight="1">
      <c r="A83" s="10" t="s">
        <v>64</v>
      </c>
      <c r="B83" s="118"/>
      <c r="C83" s="118"/>
      <c r="D83" s="4"/>
      <c r="E83" s="13">
        <v>1071905</v>
      </c>
      <c r="F83" s="13">
        <v>1034158</v>
      </c>
      <c r="G83" s="13">
        <v>1086747</v>
      </c>
      <c r="H83" s="13">
        <v>1184085</v>
      </c>
      <c r="I83" s="14">
        <v>1230873</v>
      </c>
      <c r="J83" s="7"/>
      <c r="K83" s="414"/>
    </row>
    <row r="84" spans="1:11" s="23" customFormat="1" ht="8.65" customHeight="1">
      <c r="A84" s="10" t="s">
        <v>65</v>
      </c>
      <c r="B84" s="118"/>
      <c r="C84" s="118"/>
      <c r="D84" s="4"/>
      <c r="E84" s="13">
        <v>19252</v>
      </c>
      <c r="F84" s="13">
        <v>9575</v>
      </c>
      <c r="G84" s="13">
        <v>10124</v>
      </c>
      <c r="H84" s="13">
        <v>13717</v>
      </c>
      <c r="I84" s="14">
        <v>11964</v>
      </c>
      <c r="J84" s="7"/>
      <c r="K84" s="414"/>
    </row>
    <row r="85" spans="1:11" s="23" customFormat="1" ht="8.65" customHeight="1">
      <c r="A85" s="10" t="s">
        <v>66</v>
      </c>
      <c r="B85" s="118"/>
      <c r="C85" s="118"/>
      <c r="D85" s="4"/>
      <c r="E85" s="13">
        <v>651</v>
      </c>
      <c r="F85" s="13">
        <v>2716</v>
      </c>
      <c r="G85" s="13">
        <v>0</v>
      </c>
      <c r="H85" s="13">
        <v>0</v>
      </c>
      <c r="I85" s="14">
        <v>0</v>
      </c>
      <c r="J85" s="7"/>
      <c r="K85" s="414"/>
    </row>
    <row r="86" spans="1:11" s="23" customFormat="1" ht="8.65" customHeight="1">
      <c r="A86" s="10" t="s">
        <v>67</v>
      </c>
      <c r="B86" s="118"/>
      <c r="C86" s="118"/>
      <c r="D86" s="4"/>
      <c r="E86" s="13">
        <v>4789</v>
      </c>
      <c r="F86" s="13">
        <v>3500</v>
      </c>
      <c r="G86" s="13">
        <v>5790</v>
      </c>
      <c r="H86" s="13">
        <v>3891</v>
      </c>
      <c r="I86" s="14">
        <v>3604</v>
      </c>
      <c r="J86" s="7"/>
      <c r="K86" s="414"/>
    </row>
    <row r="87" spans="1:11" s="23" customFormat="1" ht="8.65" customHeight="1">
      <c r="A87" s="10" t="s">
        <v>68</v>
      </c>
      <c r="B87" s="118"/>
      <c r="C87" s="118"/>
      <c r="D87" s="4"/>
      <c r="E87" s="13">
        <v>41577</v>
      </c>
      <c r="F87" s="13">
        <v>51601</v>
      </c>
      <c r="G87" s="13">
        <v>65438</v>
      </c>
      <c r="H87" s="13">
        <v>62485</v>
      </c>
      <c r="I87" s="14">
        <v>87375</v>
      </c>
      <c r="J87" s="7"/>
      <c r="K87" s="414"/>
    </row>
    <row r="88" spans="1:11" s="23" customFormat="1" ht="8.65" customHeight="1">
      <c r="A88" s="10" t="s">
        <v>69</v>
      </c>
      <c r="B88" s="118"/>
      <c r="C88" s="118"/>
      <c r="D88" s="4"/>
      <c r="E88" s="13">
        <v>652715</v>
      </c>
      <c r="F88" s="13">
        <v>664753</v>
      </c>
      <c r="G88" s="13">
        <v>678415</v>
      </c>
      <c r="H88" s="13">
        <v>669769</v>
      </c>
      <c r="I88" s="14">
        <v>671615</v>
      </c>
      <c r="J88" s="7"/>
      <c r="K88" s="414"/>
    </row>
    <row r="89" spans="1:11" s="23" customFormat="1" ht="8.65" customHeight="1">
      <c r="A89" s="10" t="s">
        <v>70</v>
      </c>
      <c r="B89" s="118"/>
      <c r="C89" s="118"/>
      <c r="D89" s="4"/>
      <c r="E89" s="13">
        <v>275404</v>
      </c>
      <c r="F89" s="13">
        <v>371821</v>
      </c>
      <c r="G89" s="13">
        <v>263756</v>
      </c>
      <c r="H89" s="13">
        <v>367639</v>
      </c>
      <c r="I89" s="14">
        <v>289088</v>
      </c>
      <c r="J89" s="7"/>
      <c r="K89" s="414"/>
    </row>
    <row r="90" spans="1:11" s="23" customFormat="1" ht="8.65" customHeight="1">
      <c r="A90" s="10" t="s">
        <v>71</v>
      </c>
      <c r="B90" s="118"/>
      <c r="C90" s="118"/>
      <c r="D90" s="4"/>
      <c r="E90" s="13">
        <v>3656974</v>
      </c>
      <c r="F90" s="13">
        <v>3688369</v>
      </c>
      <c r="G90" s="13">
        <v>3607827</v>
      </c>
      <c r="H90" s="13">
        <v>3679173</v>
      </c>
      <c r="I90" s="14">
        <v>4059048</v>
      </c>
      <c r="J90" s="7"/>
      <c r="K90" s="414"/>
    </row>
    <row r="91" spans="1:11" s="23" customFormat="1" ht="8.1" customHeight="1">
      <c r="A91" s="10"/>
      <c r="B91" s="118"/>
      <c r="C91" s="118"/>
      <c r="D91" s="4"/>
      <c r="E91" s="13"/>
      <c r="F91" s="13"/>
      <c r="G91" s="13"/>
      <c r="H91" s="13" t="s">
        <v>75</v>
      </c>
      <c r="I91" s="13"/>
      <c r="J91" s="7"/>
      <c r="K91" s="414"/>
    </row>
    <row r="92" spans="1:11" s="114" customFormat="1" ht="9.9499999999999993" customHeight="1">
      <c r="A92" s="46" t="s">
        <v>76</v>
      </c>
      <c r="B92" s="126"/>
      <c r="C92" s="126"/>
      <c r="D92" s="91"/>
      <c r="E92" s="55">
        <v>5842575</v>
      </c>
      <c r="F92" s="55">
        <v>5937250</v>
      </c>
      <c r="G92" s="55">
        <v>5831314</v>
      </c>
      <c r="H92" s="55">
        <v>6137157</v>
      </c>
      <c r="I92" s="55">
        <v>6515133</v>
      </c>
      <c r="J92" s="113">
        <v>30263429</v>
      </c>
      <c r="K92" s="414"/>
    </row>
    <row r="93" spans="1:11" s="40" customFormat="1" ht="12" customHeight="1">
      <c r="A93" s="145">
        <v>39</v>
      </c>
      <c r="B93" s="127" t="s">
        <v>301</v>
      </c>
      <c r="C93" s="39"/>
      <c r="D93" s="1144" t="s">
        <v>29</v>
      </c>
      <c r="E93" s="1144"/>
      <c r="F93" s="1144"/>
      <c r="G93" s="1144"/>
      <c r="H93" s="1144"/>
      <c r="I93" s="76" t="s">
        <v>241</v>
      </c>
      <c r="J93" s="39"/>
      <c r="K93" s="415"/>
    </row>
    <row r="94" spans="1:11" s="41" customFormat="1" ht="9.9499999999999993" customHeight="1">
      <c r="A94" s="128"/>
      <c r="B94" s="29"/>
      <c r="C94" s="29"/>
      <c r="D94" s="27"/>
      <c r="E94" s="27"/>
      <c r="F94" s="27"/>
      <c r="G94" s="27"/>
      <c r="H94" s="27"/>
      <c r="I94" s="26"/>
      <c r="J94" s="29"/>
      <c r="K94" s="415"/>
    </row>
    <row r="95" spans="1:11" s="25" customFormat="1" ht="9.9499999999999993" customHeight="1" thickBot="1">
      <c r="A95" s="1"/>
      <c r="B95" s="3"/>
      <c r="C95" s="3"/>
      <c r="D95" s="94" t="s">
        <v>31</v>
      </c>
      <c r="E95" s="95">
        <v>2005</v>
      </c>
      <c r="F95" s="95">
        <v>2006</v>
      </c>
      <c r="G95" s="95">
        <v>2007</v>
      </c>
      <c r="H95" s="95">
        <v>2008</v>
      </c>
      <c r="I95" s="95">
        <v>2009</v>
      </c>
      <c r="J95" s="3"/>
      <c r="K95" s="415"/>
    </row>
    <row r="96" spans="1:11" s="25" customFormat="1" ht="9.9499999999999993" customHeight="1" thickBot="1">
      <c r="A96" s="1145" t="s">
        <v>73</v>
      </c>
      <c r="B96" s="1146"/>
      <c r="C96" s="1147"/>
      <c r="D96" s="31"/>
      <c r="E96" s="3"/>
      <c r="F96" s="3"/>
      <c r="G96" s="3"/>
      <c r="H96" s="3"/>
      <c r="I96" s="3"/>
      <c r="J96" s="3"/>
      <c r="K96" s="415"/>
    </row>
    <row r="97" spans="1:11" s="23" customFormat="1" ht="9.9499999999999993" customHeight="1">
      <c r="A97" s="2"/>
      <c r="B97" s="7"/>
      <c r="C97" s="7"/>
      <c r="D97" s="2"/>
      <c r="E97" s="7"/>
      <c r="F97" s="7"/>
      <c r="G97" s="7"/>
      <c r="H97" s="7"/>
      <c r="I97" s="7"/>
      <c r="J97" s="7"/>
      <c r="K97" s="414"/>
    </row>
    <row r="98" spans="1:11" s="43" customFormat="1" ht="9.9499999999999993" customHeight="1">
      <c r="A98" s="42" t="s">
        <v>77</v>
      </c>
      <c r="B98" s="56"/>
      <c r="C98" s="56"/>
      <c r="D98" s="109"/>
      <c r="E98" s="105"/>
      <c r="F98" s="105"/>
      <c r="G98" s="106"/>
      <c r="H98" s="106"/>
      <c r="I98" s="105"/>
      <c r="J98" s="56"/>
      <c r="K98" s="414"/>
    </row>
    <row r="99" spans="1:11" s="23" customFormat="1" ht="8.65" customHeight="1">
      <c r="A99" s="10" t="s">
        <v>62</v>
      </c>
      <c r="B99" s="118"/>
      <c r="C99" s="118"/>
      <c r="D99" s="4"/>
      <c r="E99" s="13">
        <v>-333420</v>
      </c>
      <c r="F99" s="13">
        <v>-319561</v>
      </c>
      <c r="G99" s="13">
        <v>-356808</v>
      </c>
      <c r="H99" s="13">
        <v>-362917</v>
      </c>
      <c r="I99" s="13">
        <v>-389306</v>
      </c>
      <c r="J99" s="7"/>
      <c r="K99" s="414"/>
    </row>
    <row r="100" spans="1:11" s="23" customFormat="1" ht="8.65" customHeight="1">
      <c r="A100" s="10" t="s">
        <v>63</v>
      </c>
      <c r="B100" s="118"/>
      <c r="C100" s="118"/>
      <c r="D100" s="4"/>
      <c r="E100" s="13">
        <v>-85565</v>
      </c>
      <c r="F100" s="13">
        <v>-107862</v>
      </c>
      <c r="G100" s="13">
        <v>-118614</v>
      </c>
      <c r="H100" s="13">
        <v>-131350</v>
      </c>
      <c r="I100" s="13">
        <v>-67496</v>
      </c>
      <c r="J100" s="7"/>
      <c r="K100" s="414"/>
    </row>
    <row r="101" spans="1:11" s="23" customFormat="1" ht="8.65" customHeight="1">
      <c r="A101" s="10" t="s">
        <v>64</v>
      </c>
      <c r="B101" s="118"/>
      <c r="C101" s="118"/>
      <c r="D101" s="4"/>
      <c r="E101" s="13">
        <v>-1891676</v>
      </c>
      <c r="F101" s="13">
        <v>-1886234</v>
      </c>
      <c r="G101" s="13">
        <v>-1825962</v>
      </c>
      <c r="H101" s="13">
        <v>-1899063</v>
      </c>
      <c r="I101" s="13">
        <v>-2009260</v>
      </c>
      <c r="J101" s="7"/>
      <c r="K101" s="414"/>
    </row>
    <row r="102" spans="1:11" s="23" customFormat="1" ht="8.65" customHeight="1">
      <c r="A102" s="10" t="s">
        <v>65</v>
      </c>
      <c r="B102" s="118"/>
      <c r="C102" s="118"/>
      <c r="D102" s="4"/>
      <c r="E102" s="13">
        <v>-79839</v>
      </c>
      <c r="F102" s="13">
        <v>-81817</v>
      </c>
      <c r="G102" s="13">
        <v>-84284</v>
      </c>
      <c r="H102" s="13">
        <v>-91426</v>
      </c>
      <c r="I102" s="13">
        <v>-75916</v>
      </c>
      <c r="J102" s="7"/>
      <c r="K102" s="414"/>
    </row>
    <row r="103" spans="1:11" s="23" customFormat="1" ht="8.65" customHeight="1">
      <c r="A103" s="10" t="s">
        <v>66</v>
      </c>
      <c r="B103" s="118"/>
      <c r="C103" s="118"/>
      <c r="D103" s="4"/>
      <c r="E103" s="13">
        <v>-29664</v>
      </c>
      <c r="F103" s="13">
        <v>-49692</v>
      </c>
      <c r="G103" s="13">
        <v>-59551</v>
      </c>
      <c r="H103" s="13">
        <v>-62292</v>
      </c>
      <c r="I103" s="13">
        <v>-54084</v>
      </c>
      <c r="J103" s="7"/>
      <c r="K103" s="414"/>
    </row>
    <row r="104" spans="1:11" s="23" customFormat="1" ht="8.65" customHeight="1">
      <c r="A104" s="10" t="s">
        <v>67</v>
      </c>
      <c r="B104" s="118"/>
      <c r="C104" s="118"/>
      <c r="D104" s="4"/>
      <c r="E104" s="13">
        <v>-575899</v>
      </c>
      <c r="F104" s="13">
        <v>-557910</v>
      </c>
      <c r="G104" s="13">
        <v>-643880</v>
      </c>
      <c r="H104" s="13">
        <v>-634650</v>
      </c>
      <c r="I104" s="13">
        <v>-673383</v>
      </c>
      <c r="J104" s="7"/>
      <c r="K104" s="414"/>
    </row>
    <row r="105" spans="1:11" s="23" customFormat="1" ht="8.65" customHeight="1">
      <c r="A105" s="10" t="s">
        <v>68</v>
      </c>
      <c r="B105" s="118"/>
      <c r="C105" s="118"/>
      <c r="D105" s="4"/>
      <c r="E105" s="13">
        <v>-448526</v>
      </c>
      <c r="F105" s="13">
        <v>-429764</v>
      </c>
      <c r="G105" s="13">
        <v>-454817</v>
      </c>
      <c r="H105" s="13">
        <v>-419367</v>
      </c>
      <c r="I105" s="13">
        <v>-433727</v>
      </c>
      <c r="J105" s="7"/>
      <c r="K105" s="414"/>
    </row>
    <row r="106" spans="1:11" s="23" customFormat="1" ht="8.65" customHeight="1">
      <c r="A106" s="10" t="s">
        <v>69</v>
      </c>
      <c r="B106" s="118"/>
      <c r="C106" s="118"/>
      <c r="D106" s="4"/>
      <c r="E106" s="13">
        <v>-188460</v>
      </c>
      <c r="F106" s="13">
        <v>-197188</v>
      </c>
      <c r="G106" s="13">
        <v>-186266</v>
      </c>
      <c r="H106" s="13">
        <v>-208915</v>
      </c>
      <c r="I106" s="13">
        <v>-211365</v>
      </c>
      <c r="J106" s="7"/>
      <c r="K106" s="414"/>
    </row>
    <row r="107" spans="1:11" s="23" customFormat="1" ht="8.65" customHeight="1">
      <c r="A107" s="10" t="s">
        <v>70</v>
      </c>
      <c r="B107" s="118"/>
      <c r="C107" s="118"/>
      <c r="D107" s="4"/>
      <c r="E107" s="13">
        <v>20935</v>
      </c>
      <c r="F107" s="13">
        <v>68756</v>
      </c>
      <c r="G107" s="13">
        <v>22773</v>
      </c>
      <c r="H107" s="13">
        <v>129450</v>
      </c>
      <c r="I107" s="13">
        <v>66080</v>
      </c>
      <c r="J107" s="7"/>
      <c r="K107" s="414"/>
    </row>
    <row r="108" spans="1:11" s="23" customFormat="1" ht="8.65" customHeight="1">
      <c r="A108" s="10" t="s">
        <v>71</v>
      </c>
      <c r="B108" s="118"/>
      <c r="C108" s="118"/>
      <c r="D108" s="4"/>
      <c r="E108" s="13">
        <v>3314289</v>
      </c>
      <c r="F108" s="13">
        <v>3310677</v>
      </c>
      <c r="G108" s="13">
        <v>3280961</v>
      </c>
      <c r="H108" s="13">
        <v>3317810</v>
      </c>
      <c r="I108" s="13">
        <v>3665412</v>
      </c>
      <c r="J108" s="7"/>
      <c r="K108" s="414"/>
    </row>
    <row r="109" spans="1:11" s="23" customFormat="1" ht="8.65" customHeight="1">
      <c r="A109" s="10"/>
      <c r="B109" s="118"/>
      <c r="C109" s="118"/>
      <c r="D109" s="4"/>
      <c r="E109" s="13"/>
      <c r="F109" s="13"/>
      <c r="G109" s="13"/>
      <c r="H109" s="13"/>
      <c r="I109" s="13"/>
      <c r="J109" s="7"/>
      <c r="K109" s="414"/>
    </row>
    <row r="110" spans="1:11" s="43" customFormat="1" ht="9.9499999999999993" customHeight="1">
      <c r="A110" s="110" t="s">
        <v>262</v>
      </c>
      <c r="B110" s="120"/>
      <c r="C110" s="120"/>
      <c r="D110" s="112"/>
      <c r="E110" s="90">
        <v>-297825</v>
      </c>
      <c r="F110" s="90">
        <v>-250595</v>
      </c>
      <c r="G110" s="90">
        <v>-426448</v>
      </c>
      <c r="H110" s="90">
        <v>-362720</v>
      </c>
      <c r="I110" s="90">
        <v>-183045</v>
      </c>
      <c r="J110" s="111">
        <v>-1520633</v>
      </c>
      <c r="K110" s="414"/>
    </row>
    <row r="111" spans="1:11" s="23" customFormat="1" ht="9.9499999999999993" customHeight="1">
      <c r="A111" s="2"/>
      <c r="B111" s="7"/>
      <c r="C111" s="7"/>
      <c r="D111" s="2"/>
      <c r="E111" s="22"/>
      <c r="F111" s="22"/>
      <c r="G111" s="24"/>
      <c r="H111" s="24"/>
      <c r="I111" s="22"/>
      <c r="J111" s="7"/>
      <c r="K111" s="414"/>
    </row>
    <row r="112" spans="1:11" s="43" customFormat="1" ht="9.9499999999999993" customHeight="1">
      <c r="A112" s="42" t="s">
        <v>78</v>
      </c>
      <c r="B112" s="56"/>
      <c r="C112" s="56"/>
      <c r="D112" s="109"/>
      <c r="E112" s="56"/>
      <c r="F112" s="56"/>
      <c r="G112" s="56"/>
      <c r="H112" s="56"/>
      <c r="I112" s="56"/>
      <c r="J112" s="56"/>
      <c r="K112" s="414"/>
    </row>
    <row r="113" spans="1:12" s="25" customFormat="1" ht="8.85" customHeight="1">
      <c r="A113" s="2"/>
      <c r="B113" s="3"/>
      <c r="C113" s="3"/>
      <c r="D113" s="2"/>
      <c r="E113" s="7"/>
      <c r="F113" s="7"/>
      <c r="G113" s="7"/>
      <c r="H113" s="7"/>
      <c r="I113" s="7"/>
      <c r="J113" s="7"/>
      <c r="K113" s="415"/>
    </row>
    <row r="114" spans="1:12" s="43" customFormat="1" ht="9.9499999999999993" customHeight="1">
      <c r="A114" s="42" t="s">
        <v>61</v>
      </c>
      <c r="B114" s="56"/>
      <c r="C114" s="56"/>
      <c r="D114" s="109"/>
      <c r="E114" s="105"/>
      <c r="F114" s="105"/>
      <c r="G114" s="106"/>
      <c r="H114" s="106"/>
      <c r="I114" s="105"/>
      <c r="J114" s="56"/>
      <c r="K114" s="414"/>
    </row>
    <row r="115" spans="1:12" s="23" customFormat="1" ht="8.65" customHeight="1">
      <c r="A115" s="10" t="s">
        <v>79</v>
      </c>
      <c r="B115" s="118"/>
      <c r="C115" s="118"/>
      <c r="D115" s="4"/>
      <c r="E115" s="13">
        <v>2086563</v>
      </c>
      <c r="F115" s="13">
        <v>2052625</v>
      </c>
      <c r="G115" s="13">
        <v>2117090</v>
      </c>
      <c r="H115" s="13">
        <v>2215766</v>
      </c>
      <c r="I115" s="14">
        <v>2326949</v>
      </c>
      <c r="J115" s="7"/>
      <c r="K115" s="414"/>
    </row>
    <row r="116" spans="1:12" s="23" customFormat="1" ht="8.65" customHeight="1">
      <c r="A116" s="10" t="s">
        <v>80</v>
      </c>
      <c r="B116" s="118"/>
      <c r="C116" s="118"/>
      <c r="D116" s="4"/>
      <c r="E116" s="13">
        <v>1124323</v>
      </c>
      <c r="F116" s="13">
        <v>1150914</v>
      </c>
      <c r="G116" s="13">
        <v>1069504</v>
      </c>
      <c r="H116" s="13">
        <v>1093316</v>
      </c>
      <c r="I116" s="14">
        <v>1061634</v>
      </c>
      <c r="J116" s="7"/>
      <c r="K116" s="414"/>
    </row>
    <row r="117" spans="1:12" s="23" customFormat="1" ht="8.65" customHeight="1">
      <c r="A117" s="10" t="s">
        <v>81</v>
      </c>
      <c r="B117" s="118"/>
      <c r="C117" s="118"/>
      <c r="D117" s="4"/>
      <c r="E117" s="13">
        <v>164407</v>
      </c>
      <c r="F117" s="13">
        <v>179812</v>
      </c>
      <c r="G117" s="13">
        <v>174397</v>
      </c>
      <c r="H117" s="13">
        <v>169797</v>
      </c>
      <c r="I117" s="14">
        <v>240393</v>
      </c>
      <c r="J117" s="7"/>
      <c r="K117" s="414"/>
    </row>
    <row r="118" spans="1:12" s="23" customFormat="1" ht="8.65" customHeight="1">
      <c r="A118" s="10" t="s">
        <v>82</v>
      </c>
      <c r="B118" s="118"/>
      <c r="C118" s="118"/>
      <c r="D118" s="4"/>
      <c r="E118" s="13">
        <v>162453</v>
      </c>
      <c r="F118" s="13">
        <v>301703</v>
      </c>
      <c r="G118" s="13">
        <v>291911</v>
      </c>
      <c r="H118" s="13">
        <v>336621</v>
      </c>
      <c r="I118" s="14">
        <v>436183</v>
      </c>
      <c r="J118" s="7"/>
      <c r="K118" s="414"/>
    </row>
    <row r="119" spans="1:12" s="23" customFormat="1" ht="8.65" customHeight="1">
      <c r="A119" s="10" t="s">
        <v>83</v>
      </c>
      <c r="B119" s="118"/>
      <c r="C119" s="118"/>
      <c r="D119" s="4"/>
      <c r="E119" s="13">
        <v>0</v>
      </c>
      <c r="F119" s="13">
        <v>0</v>
      </c>
      <c r="G119" s="13">
        <v>0</v>
      </c>
      <c r="H119" s="13">
        <v>0</v>
      </c>
      <c r="I119" s="14">
        <v>0</v>
      </c>
      <c r="J119" s="7"/>
      <c r="K119" s="414"/>
    </row>
    <row r="120" spans="1:12" s="23" customFormat="1" ht="8.65" customHeight="1">
      <c r="A120" s="10" t="s">
        <v>84</v>
      </c>
      <c r="B120" s="118"/>
      <c r="C120" s="118"/>
      <c r="D120" s="4"/>
      <c r="E120" s="13">
        <v>1719172</v>
      </c>
      <c r="F120" s="13">
        <v>1680850</v>
      </c>
      <c r="G120" s="13">
        <v>1718351</v>
      </c>
      <c r="H120" s="13">
        <v>1765724</v>
      </c>
      <c r="I120" s="14">
        <v>1647923</v>
      </c>
      <c r="J120" s="7"/>
      <c r="K120" s="414"/>
    </row>
    <row r="121" spans="1:12" s="23" customFormat="1" ht="8.65" customHeight="1">
      <c r="A121" s="10" t="s">
        <v>85</v>
      </c>
      <c r="B121" s="118"/>
      <c r="C121" s="118"/>
      <c r="D121" s="4"/>
      <c r="E121" s="13">
        <v>776195</v>
      </c>
      <c r="F121" s="13">
        <v>690335</v>
      </c>
      <c r="G121" s="13">
        <v>751057</v>
      </c>
      <c r="H121" s="13">
        <v>757138</v>
      </c>
      <c r="I121" s="14">
        <v>781822</v>
      </c>
      <c r="J121" s="7"/>
      <c r="K121" s="414"/>
    </row>
    <row r="122" spans="1:12" s="23" customFormat="1" ht="8.65" customHeight="1">
      <c r="A122" s="10" t="s">
        <v>86</v>
      </c>
      <c r="B122" s="118"/>
      <c r="C122" s="118"/>
      <c r="D122" s="4"/>
      <c r="E122" s="13">
        <v>51848</v>
      </c>
      <c r="F122" s="13">
        <v>51494</v>
      </c>
      <c r="G122" s="13">
        <v>49934</v>
      </c>
      <c r="H122" s="13">
        <v>50320</v>
      </c>
      <c r="I122" s="14">
        <v>50859</v>
      </c>
      <c r="J122" s="7"/>
      <c r="K122" s="414"/>
    </row>
    <row r="123" spans="1:12" s="23" customFormat="1" ht="8.65" customHeight="1">
      <c r="A123" s="10" t="s">
        <v>87</v>
      </c>
      <c r="B123" s="118"/>
      <c r="C123" s="118"/>
      <c r="D123" s="4"/>
      <c r="E123" s="13">
        <v>14313</v>
      </c>
      <c r="F123" s="13">
        <v>18501</v>
      </c>
      <c r="G123" s="13">
        <v>22753</v>
      </c>
      <c r="H123" s="13">
        <v>51666</v>
      </c>
      <c r="I123" s="14">
        <v>16410</v>
      </c>
      <c r="J123" s="7"/>
      <c r="K123" s="414"/>
    </row>
    <row r="124" spans="1:12" s="23" customFormat="1" ht="8.65" customHeight="1">
      <c r="A124" s="10" t="s">
        <v>88</v>
      </c>
      <c r="B124" s="118"/>
      <c r="C124" s="118"/>
      <c r="D124" s="4"/>
      <c r="E124" s="13">
        <v>41126</v>
      </c>
      <c r="F124" s="13">
        <v>61611</v>
      </c>
      <c r="G124" s="13">
        <v>62765</v>
      </c>
      <c r="H124" s="13">
        <v>59529</v>
      </c>
      <c r="I124" s="14">
        <v>136005</v>
      </c>
      <c r="J124" s="33">
        <v>361036</v>
      </c>
      <c r="K124" s="414"/>
    </row>
    <row r="125" spans="1:12" s="23" customFormat="1" ht="8.25" customHeight="1">
      <c r="A125" s="10"/>
      <c r="B125" s="118"/>
      <c r="C125" s="118"/>
      <c r="D125" s="4"/>
      <c r="E125" s="13"/>
      <c r="F125" s="13"/>
      <c r="G125" s="13"/>
      <c r="H125" s="13"/>
      <c r="I125" s="13"/>
      <c r="J125" s="7"/>
      <c r="K125" s="414"/>
    </row>
    <row r="126" spans="1:12" s="43" customFormat="1" ht="9.9499999999999993" customHeight="1">
      <c r="A126" s="46" t="s">
        <v>72</v>
      </c>
      <c r="B126" s="120"/>
      <c r="C126" s="120"/>
      <c r="D126" s="91"/>
      <c r="E126" s="55">
        <v>6140400</v>
      </c>
      <c r="F126" s="55">
        <v>6187845</v>
      </c>
      <c r="G126" s="55">
        <v>6257762</v>
      </c>
      <c r="H126" s="55">
        <v>6499877</v>
      </c>
      <c r="I126" s="55">
        <v>6698178</v>
      </c>
      <c r="J126" s="108" t="s">
        <v>270</v>
      </c>
      <c r="K126" s="414"/>
      <c r="L126" s="143"/>
    </row>
    <row r="127" spans="1:12" s="25" customFormat="1" ht="8.85" customHeight="1">
      <c r="A127" s="403" t="s">
        <v>457</v>
      </c>
      <c r="B127" s="404"/>
      <c r="C127" s="404"/>
      <c r="D127" s="403"/>
      <c r="E127" s="405">
        <f>E126-E122-E123-E124</f>
        <v>6033113</v>
      </c>
      <c r="F127" s="405">
        <f>F126-F122-F123-F124</f>
        <v>6056239</v>
      </c>
      <c r="G127" s="405">
        <f>G126-G122-G123-G124</f>
        <v>6122310</v>
      </c>
      <c r="H127" s="405">
        <f>H126-H122-H123-H124</f>
        <v>6338362</v>
      </c>
      <c r="I127" s="405">
        <f>I126-I122-I123-I124</f>
        <v>6494904</v>
      </c>
      <c r="J127" s="33">
        <v>31784062</v>
      </c>
      <c r="K127" s="414">
        <f>SUM(E127:I127)</f>
        <v>31044928</v>
      </c>
    </row>
    <row r="128" spans="1:12" s="25" customFormat="1" ht="9.9499999999999993" customHeight="1">
      <c r="A128" s="42" t="s">
        <v>74</v>
      </c>
      <c r="B128" s="7"/>
      <c r="C128" s="7"/>
      <c r="D128" s="2"/>
      <c r="E128" s="22"/>
      <c r="F128" s="22"/>
      <c r="G128" s="24"/>
      <c r="H128" s="24"/>
      <c r="I128" s="22"/>
      <c r="J128" s="7"/>
      <c r="K128" s="414"/>
    </row>
    <row r="129" spans="1:12" s="25" customFormat="1" ht="8.65" customHeight="1">
      <c r="A129" s="10" t="s">
        <v>89</v>
      </c>
      <c r="B129" s="118"/>
      <c r="C129" s="118"/>
      <c r="D129" s="4"/>
      <c r="E129" s="13">
        <v>3243721</v>
      </c>
      <c r="F129" s="13">
        <v>3210242</v>
      </c>
      <c r="G129" s="13">
        <v>3155302</v>
      </c>
      <c r="H129" s="13">
        <v>3152290</v>
      </c>
      <c r="I129" s="14">
        <v>3400891</v>
      </c>
      <c r="J129" s="7"/>
      <c r="K129" s="414"/>
    </row>
    <row r="130" spans="1:12" s="25" customFormat="1" ht="8.65" customHeight="1">
      <c r="A130" s="10" t="s">
        <v>90</v>
      </c>
      <c r="B130" s="118"/>
      <c r="C130" s="118"/>
      <c r="D130" s="4"/>
      <c r="E130" s="13">
        <v>70592</v>
      </c>
      <c r="F130" s="13">
        <v>102721</v>
      </c>
      <c r="G130" s="13">
        <v>51264</v>
      </c>
      <c r="H130" s="13">
        <v>86811</v>
      </c>
      <c r="I130" s="14">
        <v>94612</v>
      </c>
      <c r="J130" s="7"/>
      <c r="K130" s="414"/>
    </row>
    <row r="131" spans="1:12" s="25" customFormat="1" ht="8.65" customHeight="1">
      <c r="A131" s="10" t="s">
        <v>91</v>
      </c>
      <c r="B131" s="118"/>
      <c r="C131" s="118"/>
      <c r="D131" s="4"/>
      <c r="E131" s="13">
        <v>148328</v>
      </c>
      <c r="F131" s="13">
        <v>166296</v>
      </c>
      <c r="G131" s="13">
        <v>143694</v>
      </c>
      <c r="H131" s="13">
        <v>176602</v>
      </c>
      <c r="I131" s="14">
        <v>201272</v>
      </c>
      <c r="J131" s="7"/>
      <c r="K131" s="414"/>
    </row>
    <row r="132" spans="1:12" s="25" customFormat="1" ht="8.65" customHeight="1">
      <c r="A132" s="10" t="s">
        <v>92</v>
      </c>
      <c r="B132" s="118"/>
      <c r="C132" s="118"/>
      <c r="D132" s="4"/>
      <c r="E132" s="13">
        <v>1095122</v>
      </c>
      <c r="F132" s="13">
        <v>1212170</v>
      </c>
      <c r="G132" s="13">
        <v>1161424</v>
      </c>
      <c r="H132" s="13">
        <v>1252624</v>
      </c>
      <c r="I132" s="14">
        <v>1182985</v>
      </c>
      <c r="J132" s="7"/>
      <c r="K132" s="414"/>
    </row>
    <row r="133" spans="1:12" s="25" customFormat="1" ht="8.65" customHeight="1">
      <c r="A133" s="10" t="s">
        <v>230</v>
      </c>
      <c r="B133" s="118"/>
      <c r="C133" s="118"/>
      <c r="D133" s="4"/>
      <c r="E133" s="13">
        <v>2660</v>
      </c>
      <c r="F133" s="13">
        <v>1634</v>
      </c>
      <c r="G133" s="13">
        <v>1726</v>
      </c>
      <c r="H133" s="13">
        <v>1666</v>
      </c>
      <c r="I133" s="14">
        <v>2089</v>
      </c>
      <c r="J133" s="7"/>
      <c r="K133" s="414"/>
    </row>
    <row r="134" spans="1:12" s="25" customFormat="1" ht="8.65" customHeight="1">
      <c r="A134" s="10" t="s">
        <v>93</v>
      </c>
      <c r="B134" s="118"/>
      <c r="C134" s="118"/>
      <c r="D134" s="4"/>
      <c r="E134" s="13">
        <v>434656</v>
      </c>
      <c r="F134" s="13">
        <v>437632</v>
      </c>
      <c r="G134" s="13">
        <v>406900</v>
      </c>
      <c r="H134" s="13">
        <v>506924</v>
      </c>
      <c r="I134" s="14">
        <v>489594</v>
      </c>
      <c r="J134" s="7"/>
      <c r="K134" s="414"/>
    </row>
    <row r="135" spans="1:12" s="25" customFormat="1" ht="8.65" customHeight="1">
      <c r="A135" s="10" t="s">
        <v>94</v>
      </c>
      <c r="B135" s="118"/>
      <c r="C135" s="118"/>
      <c r="D135" s="4"/>
      <c r="E135" s="13">
        <v>738747</v>
      </c>
      <c r="F135" s="13">
        <v>682336</v>
      </c>
      <c r="G135" s="13">
        <v>776238</v>
      </c>
      <c r="H135" s="13">
        <v>832551</v>
      </c>
      <c r="I135" s="14">
        <v>926224</v>
      </c>
      <c r="J135" s="7"/>
      <c r="K135" s="414"/>
    </row>
    <row r="136" spans="1:12" s="25" customFormat="1" ht="8.65" customHeight="1">
      <c r="A136" s="10" t="s">
        <v>95</v>
      </c>
      <c r="B136" s="118"/>
      <c r="C136" s="118"/>
      <c r="D136" s="4"/>
      <c r="E136" s="13">
        <v>51915</v>
      </c>
      <c r="F136" s="13">
        <v>52370</v>
      </c>
      <c r="G136" s="13">
        <v>49935</v>
      </c>
      <c r="H136" s="13">
        <v>50281</v>
      </c>
      <c r="I136" s="14">
        <v>50859</v>
      </c>
      <c r="J136" s="7"/>
      <c r="K136" s="414"/>
    </row>
    <row r="137" spans="1:12" s="25" customFormat="1" ht="8.65" customHeight="1">
      <c r="A137" s="10" t="s">
        <v>96</v>
      </c>
      <c r="B137" s="118"/>
      <c r="C137" s="118"/>
      <c r="D137" s="4"/>
      <c r="E137" s="13">
        <v>15708</v>
      </c>
      <c r="F137" s="13">
        <v>10238</v>
      </c>
      <c r="G137" s="13">
        <v>22066</v>
      </c>
      <c r="H137" s="13">
        <v>17879</v>
      </c>
      <c r="I137" s="14">
        <v>30602</v>
      </c>
      <c r="J137" s="33">
        <v>361036</v>
      </c>
      <c r="K137" s="414"/>
    </row>
    <row r="138" spans="1:12" s="25" customFormat="1" ht="8.65" customHeight="1">
      <c r="A138" s="10" t="s">
        <v>97</v>
      </c>
      <c r="B138" s="118"/>
      <c r="C138" s="118"/>
      <c r="D138" s="4"/>
      <c r="E138" s="13">
        <v>41126</v>
      </c>
      <c r="F138" s="13">
        <v>61611</v>
      </c>
      <c r="G138" s="13">
        <v>62765</v>
      </c>
      <c r="H138" s="13">
        <v>59529</v>
      </c>
      <c r="I138" s="14">
        <v>136005</v>
      </c>
      <c r="J138" s="108" t="s">
        <v>270</v>
      </c>
      <c r="K138" s="414"/>
      <c r="L138" s="143"/>
    </row>
    <row r="139" spans="1:12" s="25" customFormat="1" ht="8.65" customHeight="1">
      <c r="A139" s="10"/>
      <c r="B139" s="118"/>
      <c r="C139" s="118"/>
      <c r="D139" s="4"/>
      <c r="E139" s="13"/>
      <c r="F139" s="13"/>
      <c r="G139" s="13"/>
      <c r="H139" s="13"/>
      <c r="I139" s="13"/>
      <c r="J139" s="111">
        <v>30263429</v>
      </c>
      <c r="K139" s="414"/>
    </row>
    <row r="140" spans="1:12" s="25" customFormat="1" ht="9.9499999999999993" customHeight="1">
      <c r="A140" s="46" t="s">
        <v>76</v>
      </c>
      <c r="B140" s="129"/>
      <c r="C140" s="129"/>
      <c r="D140" s="58"/>
      <c r="E140" s="55">
        <v>5842575</v>
      </c>
      <c r="F140" s="55">
        <v>5937250</v>
      </c>
      <c r="G140" s="55">
        <v>5831314</v>
      </c>
      <c r="H140" s="55">
        <v>6137157</v>
      </c>
      <c r="I140" s="55">
        <v>6515133</v>
      </c>
      <c r="J140" s="108" t="s">
        <v>270</v>
      </c>
      <c r="K140" s="414"/>
      <c r="L140" s="143"/>
    </row>
    <row r="141" spans="1:12" s="25" customFormat="1" ht="12.75" customHeight="1">
      <c r="A141" s="403" t="s">
        <v>458</v>
      </c>
      <c r="B141" s="399"/>
      <c r="C141" s="399"/>
      <c r="D141" s="403"/>
      <c r="E141" s="419">
        <f>E140-E136-E137-E138</f>
        <v>5733826</v>
      </c>
      <c r="F141" s="419">
        <f>F140-F136-F137-F138</f>
        <v>5813031</v>
      </c>
      <c r="G141" s="419">
        <f>G140-G136-G137-G138</f>
        <v>5696548</v>
      </c>
      <c r="H141" s="419">
        <f>H140-H136-H137-H138</f>
        <v>6009468</v>
      </c>
      <c r="I141" s="419">
        <f>I140-I136-I137-I138</f>
        <v>6297667</v>
      </c>
      <c r="J141" s="108"/>
      <c r="K141" s="414"/>
      <c r="L141" s="143"/>
    </row>
    <row r="142" spans="1:12" s="25" customFormat="1" ht="14.25" customHeight="1">
      <c r="A142" s="403" t="s">
        <v>460</v>
      </c>
      <c r="B142" s="399"/>
      <c r="C142" s="399"/>
      <c r="D142" s="398"/>
      <c r="E142" s="419">
        <f>E141-E11+E12+E13</f>
        <v>2887931</v>
      </c>
      <c r="F142" s="419">
        <f>F141-F11+F12+F13</f>
        <v>3018919</v>
      </c>
      <c r="G142" s="419">
        <f>G141-G11+G12+G13</f>
        <v>2947428</v>
      </c>
      <c r="H142" s="419">
        <f>H141-H11+H12+H13</f>
        <v>3331208</v>
      </c>
      <c r="I142" s="419">
        <f>I141-I11+I12+I13</f>
        <v>3357833</v>
      </c>
      <c r="J142" s="111">
        <v>-1520633</v>
      </c>
      <c r="K142" s="414">
        <f>SUM(E142:I142)</f>
        <v>15543319</v>
      </c>
    </row>
    <row r="143" spans="1:12" s="25" customFormat="1" ht="15.75" customHeight="1">
      <c r="A143" s="403" t="s">
        <v>372</v>
      </c>
      <c r="B143" s="399"/>
      <c r="C143" s="399"/>
      <c r="D143" s="398"/>
      <c r="E143" s="419">
        <f>E141-E14</f>
        <v>2887931</v>
      </c>
      <c r="F143" s="419">
        <f>F141-F14</f>
        <v>3018919</v>
      </c>
      <c r="G143" s="419">
        <f>G141-G14</f>
        <v>2947428</v>
      </c>
      <c r="H143" s="419">
        <f>H141-H14</f>
        <v>3331208</v>
      </c>
      <c r="I143" s="419">
        <f>I141-I14</f>
        <v>3357833</v>
      </c>
      <c r="J143" s="111"/>
      <c r="K143" s="414"/>
    </row>
    <row r="144" spans="1:12" s="63" customFormat="1" ht="9.9499999999999993" customHeight="1">
      <c r="A144" s="110" t="s">
        <v>261</v>
      </c>
      <c r="B144" s="130"/>
      <c r="C144" s="130"/>
      <c r="D144" s="89"/>
      <c r="E144" s="90">
        <v>-297825</v>
      </c>
      <c r="F144" s="90">
        <v>-250595</v>
      </c>
      <c r="G144" s="90">
        <v>-426448</v>
      </c>
      <c r="H144" s="90">
        <v>-362720</v>
      </c>
      <c r="I144" s="90">
        <v>-183045</v>
      </c>
      <c r="J144" s="108" t="s">
        <v>270</v>
      </c>
      <c r="K144" s="414">
        <f>K127-K142</f>
        <v>15501609</v>
      </c>
      <c r="L144" s="143"/>
    </row>
    <row r="145" spans="1:11" s="25" customFormat="1" ht="9.9499999999999993" customHeight="1" thickBot="1">
      <c r="A145" s="2"/>
      <c r="B145" s="3"/>
      <c r="C145" s="3"/>
      <c r="D145" s="2"/>
      <c r="E145" s="7"/>
      <c r="F145" s="7"/>
      <c r="G145" s="7"/>
      <c r="H145" s="7"/>
      <c r="I145" s="7"/>
      <c r="J145" s="7" t="s">
        <v>242</v>
      </c>
      <c r="K145" s="414"/>
    </row>
    <row r="146" spans="1:11" s="23" customFormat="1" ht="11.1" customHeight="1" thickBot="1">
      <c r="A146" s="1145" t="s">
        <v>98</v>
      </c>
      <c r="B146" s="1146"/>
      <c r="C146" s="1147"/>
      <c r="D146" s="64"/>
      <c r="E146" s="7"/>
      <c r="F146" s="7"/>
      <c r="G146" s="7"/>
      <c r="H146" s="7"/>
      <c r="I146" s="7"/>
      <c r="J146" s="7"/>
      <c r="K146" s="414"/>
    </row>
    <row r="147" spans="1:11" s="23" customFormat="1" ht="9.9499999999999993" customHeight="1">
      <c r="A147" s="2" t="s">
        <v>99</v>
      </c>
      <c r="B147" s="7"/>
      <c r="C147" s="7"/>
      <c r="D147" s="2"/>
      <c r="E147" s="7"/>
      <c r="F147" s="7"/>
      <c r="G147" s="7"/>
      <c r="H147" s="7"/>
      <c r="I147" s="7"/>
      <c r="J147" s="7"/>
      <c r="K147" s="414"/>
    </row>
    <row r="148" spans="1:11" s="23" customFormat="1" ht="8.65" customHeight="1">
      <c r="A148" s="10" t="s">
        <v>100</v>
      </c>
      <c r="B148" s="9"/>
      <c r="C148" s="10" t="s">
        <v>101</v>
      </c>
      <c r="D148" s="4"/>
      <c r="E148" s="13">
        <v>3000</v>
      </c>
      <c r="F148" s="13">
        <v>3065</v>
      </c>
      <c r="G148" s="13">
        <v>3065</v>
      </c>
      <c r="H148" s="13">
        <v>3065</v>
      </c>
      <c r="I148" s="14">
        <v>3065</v>
      </c>
      <c r="J148" s="7"/>
      <c r="K148" s="414"/>
    </row>
    <row r="149" spans="1:11" s="23" customFormat="1" ht="8.65" customHeight="1">
      <c r="A149" s="72"/>
      <c r="B149" s="9"/>
      <c r="C149" s="73" t="s">
        <v>102</v>
      </c>
      <c r="D149" s="74"/>
      <c r="E149" s="13">
        <v>0</v>
      </c>
      <c r="F149" s="13">
        <v>0</v>
      </c>
      <c r="G149" s="13">
        <v>0</v>
      </c>
      <c r="H149" s="13">
        <v>0</v>
      </c>
      <c r="I149" s="14">
        <v>0</v>
      </c>
      <c r="J149" s="7"/>
      <c r="K149" s="414"/>
    </row>
    <row r="150" spans="1:11" s="23" customFormat="1" ht="8.65" customHeight="1">
      <c r="A150" s="10" t="s">
        <v>103</v>
      </c>
      <c r="B150" s="9"/>
      <c r="C150" s="10" t="s">
        <v>101</v>
      </c>
      <c r="D150" s="4"/>
      <c r="E150" s="13">
        <v>7700</v>
      </c>
      <c r="F150" s="13">
        <v>10166</v>
      </c>
      <c r="G150" s="13">
        <v>10166</v>
      </c>
      <c r="H150" s="13">
        <v>10166</v>
      </c>
      <c r="I150" s="14">
        <v>10166</v>
      </c>
      <c r="J150" s="7"/>
      <c r="K150" s="414"/>
    </row>
    <row r="151" spans="1:11" s="23" customFormat="1" ht="8.65" customHeight="1">
      <c r="A151" s="72"/>
      <c r="B151" s="9"/>
      <c r="C151" s="10" t="s">
        <v>102</v>
      </c>
      <c r="D151" s="4"/>
      <c r="E151" s="13">
        <v>0</v>
      </c>
      <c r="F151" s="13">
        <v>0</v>
      </c>
      <c r="G151" s="13">
        <v>0</v>
      </c>
      <c r="H151" s="13">
        <v>0</v>
      </c>
      <c r="I151" s="14">
        <v>0</v>
      </c>
      <c r="J151" s="7"/>
      <c r="K151" s="414"/>
    </row>
    <row r="152" spans="1:11" s="23" customFormat="1" ht="8.65" customHeight="1">
      <c r="A152" s="10" t="s">
        <v>104</v>
      </c>
      <c r="B152" s="9"/>
      <c r="C152" s="10" t="s">
        <v>101</v>
      </c>
      <c r="D152" s="4"/>
      <c r="E152" s="13">
        <v>0</v>
      </c>
      <c r="F152" s="13">
        <v>9750</v>
      </c>
      <c r="G152" s="13">
        <v>14250</v>
      </c>
      <c r="H152" s="13">
        <v>14250</v>
      </c>
      <c r="I152" s="14">
        <v>147489</v>
      </c>
      <c r="J152" s="7"/>
      <c r="K152" s="414"/>
    </row>
    <row r="153" spans="1:11" s="23" customFormat="1" ht="8.65" customHeight="1">
      <c r="A153" s="72"/>
      <c r="B153" s="9"/>
      <c r="C153" s="10" t="s">
        <v>102</v>
      </c>
      <c r="D153" s="4"/>
      <c r="E153" s="13">
        <v>0</v>
      </c>
      <c r="F153" s="13">
        <v>0</v>
      </c>
      <c r="G153" s="13">
        <v>0</v>
      </c>
      <c r="H153" s="13">
        <v>0</v>
      </c>
      <c r="I153" s="14">
        <v>0</v>
      </c>
      <c r="J153" s="7"/>
      <c r="K153" s="414"/>
    </row>
    <row r="154" spans="1:11" s="23" customFormat="1" ht="8.65" customHeight="1">
      <c r="A154" s="10" t="s">
        <v>105</v>
      </c>
      <c r="B154" s="9"/>
      <c r="C154" s="10" t="s">
        <v>101</v>
      </c>
      <c r="D154" s="4"/>
      <c r="E154" s="13">
        <v>0</v>
      </c>
      <c r="F154" s="13">
        <v>0</v>
      </c>
      <c r="G154" s="13">
        <v>10000</v>
      </c>
      <c r="H154" s="13">
        <v>10000</v>
      </c>
      <c r="I154" s="14">
        <v>10000</v>
      </c>
      <c r="J154" s="7"/>
      <c r="K154" s="414"/>
    </row>
    <row r="155" spans="1:11" s="23" customFormat="1" ht="8.65" customHeight="1">
      <c r="A155" s="72"/>
      <c r="B155" s="9"/>
      <c r="C155" s="10" t="s">
        <v>102</v>
      </c>
      <c r="D155" s="4"/>
      <c r="E155" s="13">
        <v>0</v>
      </c>
      <c r="F155" s="13">
        <v>0</v>
      </c>
      <c r="G155" s="13">
        <v>0</v>
      </c>
      <c r="H155" s="13">
        <v>0</v>
      </c>
      <c r="I155" s="14">
        <v>0</v>
      </c>
      <c r="J155" s="7"/>
      <c r="K155" s="414"/>
    </row>
    <row r="156" spans="1:11" s="23" customFormat="1" ht="8.65" customHeight="1">
      <c r="A156" s="10" t="s">
        <v>106</v>
      </c>
      <c r="B156" s="9"/>
      <c r="C156" s="10" t="s">
        <v>101</v>
      </c>
      <c r="D156" s="4"/>
      <c r="E156" s="13">
        <v>0</v>
      </c>
      <c r="F156" s="13">
        <v>0</v>
      </c>
      <c r="G156" s="13">
        <v>0</v>
      </c>
      <c r="H156" s="13">
        <v>0</v>
      </c>
      <c r="I156" s="14">
        <v>0</v>
      </c>
      <c r="J156" s="7"/>
      <c r="K156" s="414"/>
    </row>
    <row r="157" spans="1:11" s="23" customFormat="1" ht="8.65" customHeight="1">
      <c r="A157" s="72"/>
      <c r="B157" s="9"/>
      <c r="C157" s="10" t="s">
        <v>102</v>
      </c>
      <c r="D157" s="4"/>
      <c r="E157" s="13">
        <v>0</v>
      </c>
      <c r="F157" s="13">
        <v>0</v>
      </c>
      <c r="G157" s="13">
        <v>0</v>
      </c>
      <c r="H157" s="13">
        <v>0</v>
      </c>
      <c r="I157" s="14">
        <v>0</v>
      </c>
      <c r="J157" s="7"/>
      <c r="K157" s="414"/>
    </row>
    <row r="158" spans="1:11" s="23" customFormat="1" ht="8.65" customHeight="1">
      <c r="A158" s="10" t="s">
        <v>107</v>
      </c>
      <c r="B158" s="9"/>
      <c r="C158" s="10" t="s">
        <v>101</v>
      </c>
      <c r="D158" s="4"/>
      <c r="E158" s="13">
        <v>0</v>
      </c>
      <c r="F158" s="13">
        <v>0</v>
      </c>
      <c r="G158" s="13">
        <v>0</v>
      </c>
      <c r="H158" s="13">
        <v>0</v>
      </c>
      <c r="I158" s="14">
        <v>0</v>
      </c>
      <c r="J158" s="7"/>
      <c r="K158" s="414"/>
    </row>
    <row r="159" spans="1:11" s="23" customFormat="1" ht="8.65" customHeight="1">
      <c r="A159" s="72"/>
      <c r="B159" s="9"/>
      <c r="C159" s="10" t="s">
        <v>102</v>
      </c>
      <c r="D159" s="4"/>
      <c r="E159" s="13">
        <v>0</v>
      </c>
      <c r="F159" s="13">
        <v>0</v>
      </c>
      <c r="G159" s="13">
        <v>0</v>
      </c>
      <c r="H159" s="13">
        <v>0</v>
      </c>
      <c r="I159" s="14">
        <v>0</v>
      </c>
      <c r="J159" s="7"/>
      <c r="K159" s="414"/>
    </row>
    <row r="160" spans="1:11" s="23" customFormat="1" ht="8.65" customHeight="1">
      <c r="A160" s="10" t="s">
        <v>108</v>
      </c>
      <c r="B160" s="9"/>
      <c r="C160" s="10" t="s">
        <v>101</v>
      </c>
      <c r="D160" s="4"/>
      <c r="E160" s="13">
        <v>33800</v>
      </c>
      <c r="F160" s="13">
        <v>45196</v>
      </c>
      <c r="G160" s="13">
        <v>63396</v>
      </c>
      <c r="H160" s="13">
        <v>63396</v>
      </c>
      <c r="I160" s="14">
        <v>65108</v>
      </c>
      <c r="J160" s="7"/>
      <c r="K160" s="414"/>
    </row>
    <row r="161" spans="1:11" s="23" customFormat="1" ht="8.65" customHeight="1">
      <c r="A161" s="72"/>
      <c r="B161" s="9"/>
      <c r="C161" s="10" t="s">
        <v>102</v>
      </c>
      <c r="D161" s="4"/>
      <c r="E161" s="13">
        <v>0</v>
      </c>
      <c r="F161" s="13">
        <v>0</v>
      </c>
      <c r="G161" s="13">
        <v>0</v>
      </c>
      <c r="H161" s="13">
        <v>0</v>
      </c>
      <c r="I161" s="14">
        <v>0</v>
      </c>
      <c r="J161" s="7"/>
      <c r="K161" s="414"/>
    </row>
    <row r="162" spans="1:11" s="23" customFormat="1" ht="8.65" customHeight="1">
      <c r="A162" s="10" t="s">
        <v>109</v>
      </c>
      <c r="B162" s="9"/>
      <c r="C162" s="10" t="s">
        <v>101</v>
      </c>
      <c r="D162" s="4"/>
      <c r="E162" s="13">
        <v>54000</v>
      </c>
      <c r="F162" s="13">
        <v>70826</v>
      </c>
      <c r="G162" s="13">
        <v>74506</v>
      </c>
      <c r="H162" s="13">
        <v>74506</v>
      </c>
      <c r="I162" s="14">
        <v>74506</v>
      </c>
      <c r="J162" s="7"/>
      <c r="K162" s="414"/>
    </row>
    <row r="163" spans="1:11" s="23" customFormat="1" ht="8.65" customHeight="1">
      <c r="A163" s="72"/>
      <c r="B163" s="9"/>
      <c r="C163" s="10" t="s">
        <v>102</v>
      </c>
      <c r="D163" s="4"/>
      <c r="E163" s="13">
        <v>0</v>
      </c>
      <c r="F163" s="13">
        <v>0</v>
      </c>
      <c r="G163" s="13">
        <v>0</v>
      </c>
      <c r="H163" s="13">
        <v>0</v>
      </c>
      <c r="I163" s="14">
        <v>0</v>
      </c>
      <c r="J163" s="7"/>
      <c r="K163" s="414"/>
    </row>
    <row r="164" spans="1:11" s="23" customFormat="1" ht="8.65" customHeight="1">
      <c r="A164" s="10" t="s">
        <v>219</v>
      </c>
      <c r="B164" s="9"/>
      <c r="C164" s="10" t="s">
        <v>101</v>
      </c>
      <c r="D164" s="4"/>
      <c r="E164" s="13">
        <v>0</v>
      </c>
      <c r="F164" s="13">
        <v>0</v>
      </c>
      <c r="G164" s="13">
        <v>0</v>
      </c>
      <c r="H164" s="13">
        <v>0</v>
      </c>
      <c r="I164" s="14">
        <v>0</v>
      </c>
      <c r="J164" s="7"/>
      <c r="K164" s="414"/>
    </row>
    <row r="165" spans="1:11" s="23" customFormat="1" ht="8.65" customHeight="1">
      <c r="A165" s="72"/>
      <c r="B165" s="9"/>
      <c r="C165" s="10" t="s">
        <v>102</v>
      </c>
      <c r="D165" s="4"/>
      <c r="E165" s="13">
        <v>0</v>
      </c>
      <c r="F165" s="13">
        <v>0</v>
      </c>
      <c r="G165" s="13">
        <v>0</v>
      </c>
      <c r="H165" s="13">
        <v>0</v>
      </c>
      <c r="I165" s="14">
        <v>0</v>
      </c>
      <c r="J165" s="7"/>
      <c r="K165" s="414"/>
    </row>
    <row r="166" spans="1:11" s="23" customFormat="1" ht="8.65" customHeight="1">
      <c r="A166" s="10" t="s">
        <v>110</v>
      </c>
      <c r="B166" s="9"/>
      <c r="C166" s="10" t="s">
        <v>101</v>
      </c>
      <c r="D166" s="4"/>
      <c r="E166" s="13">
        <v>0</v>
      </c>
      <c r="F166" s="13">
        <v>0</v>
      </c>
      <c r="G166" s="13">
        <v>0</v>
      </c>
      <c r="H166" s="13">
        <v>0</v>
      </c>
      <c r="I166" s="14">
        <v>0</v>
      </c>
      <c r="J166" s="7"/>
      <c r="K166" s="414"/>
    </row>
    <row r="167" spans="1:11" s="23" customFormat="1" ht="8.65" customHeight="1">
      <c r="A167" s="72"/>
      <c r="B167" s="9"/>
      <c r="C167" s="10" t="s">
        <v>102</v>
      </c>
      <c r="D167" s="4"/>
      <c r="E167" s="13">
        <v>0</v>
      </c>
      <c r="F167" s="13">
        <v>0</v>
      </c>
      <c r="G167" s="13">
        <v>0</v>
      </c>
      <c r="H167" s="13">
        <v>0</v>
      </c>
      <c r="I167" s="14">
        <v>0</v>
      </c>
      <c r="J167" s="7"/>
      <c r="K167" s="414"/>
    </row>
    <row r="168" spans="1:11" s="25" customFormat="1" ht="8.65" customHeight="1">
      <c r="A168" s="10" t="s">
        <v>111</v>
      </c>
      <c r="B168" s="5"/>
      <c r="C168" s="10" t="s">
        <v>112</v>
      </c>
      <c r="D168" s="4"/>
      <c r="E168" s="13">
        <v>0</v>
      </c>
      <c r="F168" s="13">
        <v>0</v>
      </c>
      <c r="G168" s="13">
        <v>0</v>
      </c>
      <c r="H168" s="13">
        <v>0</v>
      </c>
      <c r="I168" s="14">
        <v>0</v>
      </c>
      <c r="J168" s="7"/>
      <c r="K168" s="414"/>
    </row>
    <row r="169" spans="1:11" s="23" customFormat="1" ht="9.9499999999999993" customHeight="1">
      <c r="A169" s="10"/>
      <c r="B169" s="9"/>
      <c r="C169" s="131"/>
      <c r="D169" s="4"/>
      <c r="E169" s="13"/>
      <c r="F169" s="13"/>
      <c r="G169" s="13"/>
      <c r="H169" s="13"/>
      <c r="I169" s="13"/>
      <c r="J169" s="7"/>
      <c r="K169" s="414"/>
    </row>
    <row r="170" spans="1:11" s="25" customFormat="1" ht="9.9499999999999993" customHeight="1">
      <c r="A170" s="46" t="s">
        <v>220</v>
      </c>
      <c r="B170" s="126"/>
      <c r="C170" s="126"/>
      <c r="D170" s="91"/>
      <c r="E170" s="55">
        <v>98500</v>
      </c>
      <c r="F170" s="55">
        <v>139003</v>
      </c>
      <c r="G170" s="55">
        <v>175383</v>
      </c>
      <c r="H170" s="55">
        <v>175383</v>
      </c>
      <c r="I170" s="55">
        <v>310334</v>
      </c>
      <c r="J170" s="7"/>
      <c r="K170" s="414"/>
    </row>
    <row r="171" spans="1:11" s="25" customFormat="1" ht="9.9499999999999993" customHeight="1">
      <c r="A171" s="46" t="s">
        <v>113</v>
      </c>
      <c r="B171" s="126"/>
      <c r="C171" s="126"/>
      <c r="D171" s="91"/>
      <c r="E171" s="55">
        <v>0</v>
      </c>
      <c r="F171" s="55">
        <v>0</v>
      </c>
      <c r="G171" s="55">
        <v>0</v>
      </c>
      <c r="H171" s="55">
        <v>0</v>
      </c>
      <c r="I171" s="55">
        <v>0</v>
      </c>
      <c r="J171" s="7"/>
      <c r="K171" s="414"/>
    </row>
    <row r="172" spans="1:11" s="25" customFormat="1" ht="9.9499999999999993" customHeight="1">
      <c r="A172" s="2"/>
      <c r="B172" s="3"/>
      <c r="C172" s="3"/>
      <c r="D172" s="2"/>
      <c r="E172" s="7"/>
      <c r="F172" s="7"/>
      <c r="G172" s="7"/>
      <c r="H172" s="7"/>
      <c r="I172" s="7"/>
      <c r="J172" s="7"/>
      <c r="K172" s="414"/>
    </row>
    <row r="173" spans="1:11" s="25" customFormat="1" ht="9.9499999999999993" customHeight="1">
      <c r="A173" s="46" t="s">
        <v>114</v>
      </c>
      <c r="B173" s="120"/>
      <c r="C173" s="120"/>
      <c r="D173" s="91"/>
      <c r="E173" s="55">
        <v>98500</v>
      </c>
      <c r="F173" s="55">
        <v>139003</v>
      </c>
      <c r="G173" s="55">
        <v>175383</v>
      </c>
      <c r="H173" s="55">
        <v>175383</v>
      </c>
      <c r="I173" s="55">
        <v>310334</v>
      </c>
      <c r="J173" s="7"/>
      <c r="K173" s="414"/>
    </row>
    <row r="174" spans="1:11" s="25" customFormat="1" ht="8.65" customHeight="1">
      <c r="A174" s="66" t="s">
        <v>115</v>
      </c>
      <c r="B174" s="132"/>
      <c r="C174" s="132"/>
      <c r="D174" s="67"/>
      <c r="E174" s="1187">
        <v>0</v>
      </c>
      <c r="F174" s="1187">
        <v>0</v>
      </c>
      <c r="G174" s="1187">
        <v>0</v>
      </c>
      <c r="H174" s="1187">
        <v>0</v>
      </c>
      <c r="I174" s="1185">
        <v>0</v>
      </c>
      <c r="J174" s="7"/>
      <c r="K174" s="414"/>
    </row>
    <row r="175" spans="1:11" s="25" customFormat="1" ht="8.65" customHeight="1">
      <c r="A175" s="11" t="s">
        <v>116</v>
      </c>
      <c r="B175" s="133"/>
      <c r="C175" s="133"/>
      <c r="D175" s="68"/>
      <c r="E175" s="1188"/>
      <c r="F175" s="1188"/>
      <c r="G175" s="1188"/>
      <c r="H175" s="1188"/>
      <c r="I175" s="1186"/>
      <c r="J175" s="7"/>
      <c r="K175" s="414"/>
    </row>
    <row r="176" spans="1:11" s="25" customFormat="1" ht="9.9499999999999993" customHeight="1">
      <c r="A176" s="46" t="s">
        <v>117</v>
      </c>
      <c r="B176" s="120"/>
      <c r="C176" s="120"/>
      <c r="D176" s="91"/>
      <c r="E176" s="55">
        <v>98500</v>
      </c>
      <c r="F176" s="55">
        <v>139003</v>
      </c>
      <c r="G176" s="55">
        <v>175383</v>
      </c>
      <c r="H176" s="55">
        <v>175383</v>
      </c>
      <c r="I176" s="55">
        <v>310334</v>
      </c>
      <c r="J176" s="7"/>
      <c r="K176" s="414"/>
    </row>
    <row r="177" spans="1:11" s="23" customFormat="1" ht="9.9499999999999993" customHeight="1" thickBot="1">
      <c r="A177" s="2"/>
      <c r="B177" s="7"/>
      <c r="C177" s="7"/>
      <c r="D177" s="2"/>
      <c r="E177" s="7"/>
      <c r="F177" s="7"/>
      <c r="G177" s="7"/>
      <c r="H177" s="7"/>
      <c r="I177" s="7"/>
      <c r="J177" s="7"/>
      <c r="K177" s="414"/>
    </row>
    <row r="178" spans="1:11" s="25" customFormat="1" ht="9.9499999999999993" customHeight="1" thickBot="1">
      <c r="A178" s="77" t="s">
        <v>118</v>
      </c>
      <c r="B178" s="122"/>
      <c r="C178" s="3"/>
      <c r="D178" s="30"/>
      <c r="E178" s="7"/>
      <c r="F178" s="7"/>
      <c r="G178" s="7"/>
      <c r="H178" s="7"/>
      <c r="I178" s="7"/>
      <c r="J178" s="7"/>
      <c r="K178" s="414"/>
    </row>
    <row r="179" spans="1:11" s="23" customFormat="1" ht="9.9499999999999993" customHeight="1">
      <c r="A179" s="2"/>
      <c r="B179" s="7"/>
      <c r="C179" s="7"/>
      <c r="D179" s="2"/>
      <c r="E179" s="7"/>
      <c r="F179" s="7"/>
      <c r="G179" s="7"/>
      <c r="H179" s="7"/>
      <c r="I179" s="7"/>
      <c r="J179" s="7"/>
      <c r="K179" s="414"/>
    </row>
    <row r="180" spans="1:11" s="43" customFormat="1" ht="9.9499999999999993" customHeight="1">
      <c r="A180" s="70" t="s">
        <v>119</v>
      </c>
      <c r="B180" s="120"/>
      <c r="C180" s="120"/>
      <c r="D180" s="71"/>
      <c r="E180" s="69">
        <v>-297825</v>
      </c>
      <c r="F180" s="69">
        <v>-250595</v>
      </c>
      <c r="G180" s="69">
        <v>-426448</v>
      </c>
      <c r="H180" s="69">
        <v>-362720</v>
      </c>
      <c r="I180" s="69">
        <v>-183045</v>
      </c>
      <c r="J180" s="56"/>
      <c r="K180" s="414"/>
    </row>
    <row r="181" spans="1:11" s="43" customFormat="1" ht="9.9499999999999993" customHeight="1">
      <c r="A181" s="70" t="s">
        <v>120</v>
      </c>
      <c r="B181" s="120"/>
      <c r="C181" s="120"/>
      <c r="D181" s="71"/>
      <c r="E181" s="69">
        <v>0</v>
      </c>
      <c r="F181" s="69">
        <v>0</v>
      </c>
      <c r="G181" s="69">
        <v>0</v>
      </c>
      <c r="H181" s="69">
        <v>0</v>
      </c>
      <c r="I181" s="69">
        <v>0</v>
      </c>
      <c r="J181" s="56"/>
      <c r="K181" s="414"/>
    </row>
    <row r="182" spans="1:11" s="23" customFormat="1" ht="9.9499999999999993" customHeight="1" thickBot="1">
      <c r="A182" s="65"/>
      <c r="B182" s="121"/>
      <c r="C182" s="121"/>
      <c r="D182" s="4"/>
      <c r="E182" s="13"/>
      <c r="F182" s="13"/>
      <c r="G182" s="13"/>
      <c r="H182" s="13"/>
      <c r="I182" s="13"/>
      <c r="J182" s="7"/>
      <c r="K182" s="414"/>
    </row>
    <row r="183" spans="1:11" s="23" customFormat="1" ht="11.1" customHeight="1" thickTop="1" thickBot="1">
      <c r="A183" s="92" t="s">
        <v>258</v>
      </c>
      <c r="B183" s="134"/>
      <c r="C183" s="135"/>
      <c r="D183" s="93"/>
      <c r="E183" s="90">
        <v>-297825</v>
      </c>
      <c r="F183" s="90">
        <v>-250595</v>
      </c>
      <c r="G183" s="90">
        <v>-426448</v>
      </c>
      <c r="H183" s="90">
        <v>-362720</v>
      </c>
      <c r="I183" s="90">
        <v>-183045</v>
      </c>
      <c r="J183" s="78"/>
      <c r="K183" s="414"/>
    </row>
    <row r="184" spans="1:11" s="40" customFormat="1" ht="12" customHeight="1" thickTop="1">
      <c r="A184" s="145">
        <v>39</v>
      </c>
      <c r="B184" s="127" t="s">
        <v>301</v>
      </c>
      <c r="C184" s="39"/>
      <c r="D184" s="1144" t="s">
        <v>29</v>
      </c>
      <c r="E184" s="1144"/>
      <c r="F184" s="1144"/>
      <c r="G184" s="1144"/>
      <c r="H184" s="1144"/>
      <c r="I184" s="76" t="s">
        <v>244</v>
      </c>
      <c r="J184" s="39"/>
      <c r="K184" s="414"/>
    </row>
    <row r="185" spans="1:11" s="41" customFormat="1" ht="9.9499999999999993" customHeight="1">
      <c r="A185" s="128"/>
      <c r="B185" s="29"/>
      <c r="C185" s="29"/>
      <c r="D185" s="27"/>
      <c r="E185" s="27"/>
      <c r="F185" s="27"/>
      <c r="G185" s="27"/>
      <c r="H185" s="27"/>
      <c r="I185" s="26"/>
      <c r="J185" s="29"/>
      <c r="K185" s="414"/>
    </row>
    <row r="186" spans="1:11" s="25" customFormat="1" ht="9.9499999999999993" customHeight="1" thickBot="1">
      <c r="A186" s="1"/>
      <c r="B186" s="3"/>
      <c r="C186" s="3"/>
      <c r="D186" s="94" t="s">
        <v>31</v>
      </c>
      <c r="E186" s="95">
        <v>2005</v>
      </c>
      <c r="F186" s="95">
        <v>2006</v>
      </c>
      <c r="G186" s="95">
        <v>2007</v>
      </c>
      <c r="H186" s="95">
        <v>2008</v>
      </c>
      <c r="I186" s="95">
        <v>2009</v>
      </c>
      <c r="J186" s="3"/>
      <c r="K186" s="414"/>
    </row>
    <row r="187" spans="1:11" s="23" customFormat="1" ht="9.9499999999999993" customHeight="1" thickBot="1">
      <c r="A187" s="1145" t="s">
        <v>121</v>
      </c>
      <c r="B187" s="1146"/>
      <c r="C187" s="1147"/>
      <c r="D187" s="64"/>
      <c r="E187" s="7"/>
      <c r="F187" s="7"/>
      <c r="G187" s="7"/>
      <c r="H187" s="7"/>
      <c r="I187" s="7"/>
      <c r="J187" s="7"/>
      <c r="K187" s="414"/>
    </row>
    <row r="188" spans="1:11" s="23" customFormat="1" ht="9.9499999999999993" customHeight="1">
      <c r="A188" s="2"/>
      <c r="B188" s="7"/>
      <c r="C188" s="7"/>
      <c r="D188" s="2"/>
      <c r="E188" s="7"/>
      <c r="F188" s="7"/>
      <c r="G188" s="7"/>
      <c r="H188" s="7"/>
      <c r="I188" s="7"/>
      <c r="J188" s="7"/>
      <c r="K188" s="414"/>
    </row>
    <row r="189" spans="1:11" s="43" customFormat="1" ht="9.9499999999999993" customHeight="1">
      <c r="A189" s="42" t="s">
        <v>122</v>
      </c>
      <c r="B189" s="56"/>
      <c r="C189" s="56"/>
      <c r="D189" s="109"/>
      <c r="E189" s="56"/>
      <c r="F189" s="56"/>
      <c r="G189" s="56"/>
      <c r="H189" s="7"/>
      <c r="I189" s="56"/>
      <c r="J189" s="56"/>
      <c r="K189" s="414"/>
    </row>
    <row r="190" spans="1:11" s="23" customFormat="1" ht="8.65" customHeight="1">
      <c r="A190" s="2"/>
      <c r="B190" s="7"/>
      <c r="C190" s="7"/>
      <c r="D190" s="2"/>
      <c r="E190" s="7"/>
      <c r="F190" s="7"/>
      <c r="G190" s="7"/>
      <c r="H190" s="7"/>
      <c r="I190" s="7"/>
      <c r="J190" s="7"/>
      <c r="K190" s="414"/>
    </row>
    <row r="191" spans="1:11" s="23" customFormat="1" ht="8.65" customHeight="1">
      <c r="A191" s="10" t="s">
        <v>123</v>
      </c>
      <c r="B191" s="118"/>
      <c r="C191" s="118"/>
      <c r="D191" s="4"/>
      <c r="E191" s="13">
        <v>0</v>
      </c>
      <c r="F191" s="13">
        <v>0</v>
      </c>
      <c r="G191" s="13">
        <v>0</v>
      </c>
      <c r="H191" s="13">
        <v>0</v>
      </c>
      <c r="I191" s="14">
        <v>0</v>
      </c>
      <c r="J191" s="7"/>
      <c r="K191" s="414"/>
    </row>
    <row r="192" spans="1:11" s="23" customFormat="1" ht="8.65" customHeight="1">
      <c r="A192" s="10" t="s">
        <v>124</v>
      </c>
      <c r="B192" s="118"/>
      <c r="C192" s="118"/>
      <c r="D192" s="4"/>
      <c r="E192" s="13">
        <v>-93000</v>
      </c>
      <c r="F192" s="13">
        <v>72327</v>
      </c>
      <c r="G192" s="13">
        <v>0</v>
      </c>
      <c r="H192" s="13">
        <v>0</v>
      </c>
      <c r="I192" s="14">
        <v>0</v>
      </c>
      <c r="J192" s="7"/>
      <c r="K192" s="414"/>
    </row>
    <row r="193" spans="1:11" s="23" customFormat="1" ht="8.65" customHeight="1">
      <c r="A193" s="10" t="s">
        <v>125</v>
      </c>
      <c r="B193" s="118"/>
      <c r="C193" s="118"/>
      <c r="D193" s="4"/>
      <c r="E193" s="13">
        <v>-97565</v>
      </c>
      <c r="F193" s="13">
        <v>0</v>
      </c>
      <c r="G193" s="13">
        <v>-1626397</v>
      </c>
      <c r="H193" s="13">
        <v>-1599201</v>
      </c>
      <c r="I193" s="14">
        <v>280267</v>
      </c>
      <c r="J193" s="7"/>
      <c r="K193" s="414"/>
    </row>
    <row r="194" spans="1:11" s="23" customFormat="1" ht="8.65" customHeight="1">
      <c r="A194" s="10" t="s">
        <v>126</v>
      </c>
      <c r="B194" s="118"/>
      <c r="C194" s="118"/>
      <c r="D194" s="4"/>
      <c r="E194" s="13">
        <v>-140211</v>
      </c>
      <c r="F194" s="13">
        <v>0</v>
      </c>
      <c r="G194" s="13">
        <v>0</v>
      </c>
      <c r="H194" s="13">
        <v>0</v>
      </c>
      <c r="I194" s="14">
        <v>-46620</v>
      </c>
      <c r="J194" s="7"/>
      <c r="K194" s="414"/>
    </row>
    <row r="195" spans="1:11" s="23" customFormat="1" ht="8.65" customHeight="1">
      <c r="A195" s="10" t="s">
        <v>127</v>
      </c>
      <c r="B195" s="118"/>
      <c r="C195" s="118"/>
      <c r="D195" s="4"/>
      <c r="E195" s="13">
        <v>0</v>
      </c>
      <c r="F195" s="13">
        <v>0</v>
      </c>
      <c r="G195" s="13">
        <v>0</v>
      </c>
      <c r="H195" s="13">
        <v>0</v>
      </c>
      <c r="I195" s="14">
        <v>0</v>
      </c>
      <c r="J195" s="7"/>
      <c r="K195" s="414"/>
    </row>
    <row r="196" spans="1:11" s="23" customFormat="1" ht="8.65" customHeight="1">
      <c r="A196" s="10" t="s">
        <v>128</v>
      </c>
      <c r="B196" s="118"/>
      <c r="C196" s="118"/>
      <c r="D196" s="4"/>
      <c r="E196" s="13">
        <v>0</v>
      </c>
      <c r="F196" s="13">
        <v>0</v>
      </c>
      <c r="G196" s="13">
        <v>0</v>
      </c>
      <c r="H196" s="13">
        <v>0</v>
      </c>
      <c r="I196" s="14">
        <v>0</v>
      </c>
      <c r="J196" s="7"/>
      <c r="K196" s="414"/>
    </row>
    <row r="197" spans="1:11" s="23" customFormat="1" ht="8.65" customHeight="1">
      <c r="A197" s="10" t="s">
        <v>129</v>
      </c>
      <c r="B197" s="118"/>
      <c r="C197" s="118"/>
      <c r="D197" s="4"/>
      <c r="E197" s="13">
        <v>-137965</v>
      </c>
      <c r="F197" s="13">
        <v>-45659</v>
      </c>
      <c r="G197" s="13">
        <v>0</v>
      </c>
      <c r="H197" s="13">
        <v>-13863</v>
      </c>
      <c r="I197" s="14">
        <v>-92336</v>
      </c>
      <c r="J197" s="7"/>
      <c r="K197" s="414"/>
    </row>
    <row r="198" spans="1:11" s="23" customFormat="1" ht="8.65" customHeight="1">
      <c r="A198" s="10" t="s">
        <v>130</v>
      </c>
      <c r="B198" s="118"/>
      <c r="C198" s="118"/>
      <c r="D198" s="4"/>
      <c r="E198" s="13">
        <v>-65522</v>
      </c>
      <c r="F198" s="13">
        <v>138936</v>
      </c>
      <c r="G198" s="13">
        <v>0</v>
      </c>
      <c r="H198" s="13">
        <v>5000</v>
      </c>
      <c r="I198" s="14">
        <v>-57010</v>
      </c>
      <c r="J198" s="7"/>
      <c r="K198" s="414"/>
    </row>
    <row r="199" spans="1:11" s="23" customFormat="1" ht="8.65" customHeight="1">
      <c r="A199" s="10" t="s">
        <v>131</v>
      </c>
      <c r="B199" s="118"/>
      <c r="C199" s="118"/>
      <c r="D199" s="4"/>
      <c r="E199" s="13">
        <v>0</v>
      </c>
      <c r="F199" s="13">
        <v>0</v>
      </c>
      <c r="G199" s="13">
        <v>0</v>
      </c>
      <c r="H199" s="13">
        <v>0</v>
      </c>
      <c r="I199" s="14">
        <v>0</v>
      </c>
      <c r="J199" s="7"/>
      <c r="K199" s="414"/>
    </row>
    <row r="200" spans="1:11" s="25" customFormat="1" ht="8.65" customHeight="1">
      <c r="A200" s="10" t="s">
        <v>132</v>
      </c>
      <c r="B200" s="19"/>
      <c r="C200" s="19"/>
      <c r="D200" s="4"/>
      <c r="E200" s="13">
        <v>0</v>
      </c>
      <c r="F200" s="13">
        <v>0</v>
      </c>
      <c r="G200" s="13">
        <v>0</v>
      </c>
      <c r="H200" s="13">
        <v>0</v>
      </c>
      <c r="I200" s="14">
        <v>0</v>
      </c>
      <c r="J200" s="7"/>
      <c r="K200" s="414"/>
    </row>
    <row r="201" spans="1:11" s="23" customFormat="1" ht="8.65" customHeight="1">
      <c r="A201" s="46" t="s">
        <v>240</v>
      </c>
      <c r="B201" s="120"/>
      <c r="C201" s="120"/>
      <c r="D201" s="71"/>
      <c r="E201" s="56"/>
      <c r="F201" s="56"/>
      <c r="G201" s="56"/>
      <c r="H201" s="56"/>
      <c r="I201" s="56"/>
      <c r="J201" s="7"/>
      <c r="K201" s="414"/>
    </row>
    <row r="202" spans="1:11" s="23" customFormat="1" ht="9.9499999999999993" customHeight="1">
      <c r="A202" s="96" t="s">
        <v>259</v>
      </c>
      <c r="B202" s="136"/>
      <c r="C202" s="120"/>
      <c r="D202" s="93"/>
      <c r="E202" s="90">
        <v>-534263</v>
      </c>
      <c r="F202" s="90">
        <v>165604</v>
      </c>
      <c r="G202" s="90">
        <v>-1626397</v>
      </c>
      <c r="H202" s="90">
        <v>-1608064</v>
      </c>
      <c r="I202" s="90">
        <v>84301</v>
      </c>
      <c r="J202" s="79">
        <v>-3518819</v>
      </c>
      <c r="K202" s="414"/>
    </row>
    <row r="203" spans="1:11" s="23" customFormat="1" ht="9.9499999999999993" customHeight="1">
      <c r="A203" s="2"/>
      <c r="B203" s="7"/>
      <c r="C203" s="7"/>
      <c r="D203" s="2"/>
      <c r="E203" s="7"/>
      <c r="F203" s="7"/>
      <c r="G203" s="7"/>
      <c r="H203" s="7"/>
      <c r="I203" s="7"/>
      <c r="J203" s="7"/>
      <c r="K203" s="414"/>
    </row>
    <row r="204" spans="1:11" s="43" customFormat="1" ht="9.9499999999999993" customHeight="1">
      <c r="A204" s="42" t="s">
        <v>133</v>
      </c>
      <c r="B204" s="56"/>
      <c r="C204" s="56"/>
      <c r="D204" s="109"/>
      <c r="E204" s="56"/>
      <c r="F204" s="56"/>
      <c r="G204" s="56"/>
      <c r="H204" s="56"/>
      <c r="I204" s="56"/>
      <c r="J204" s="56"/>
      <c r="K204" s="414"/>
    </row>
    <row r="205" spans="1:11" s="23" customFormat="1" ht="8.65" customHeight="1">
      <c r="A205" s="1"/>
      <c r="B205" s="7"/>
      <c r="C205" s="7"/>
      <c r="D205" s="1"/>
      <c r="E205" s="7"/>
      <c r="F205" s="7"/>
      <c r="G205" s="7"/>
      <c r="H205" s="7"/>
      <c r="I205" s="7"/>
      <c r="J205" s="7"/>
      <c r="K205" s="414"/>
    </row>
    <row r="206" spans="1:11" s="23" customFormat="1" ht="9.9499999999999993" customHeight="1">
      <c r="A206" s="42" t="s">
        <v>134</v>
      </c>
      <c r="B206" s="7"/>
      <c r="C206" s="7"/>
      <c r="D206" s="1"/>
      <c r="E206" s="7"/>
      <c r="F206" s="7"/>
      <c r="G206" s="7"/>
      <c r="H206" s="7"/>
      <c r="I206" s="7"/>
      <c r="J206" s="7"/>
      <c r="K206" s="414"/>
    </row>
    <row r="207" spans="1:11" s="23" customFormat="1" ht="8.65" customHeight="1">
      <c r="A207" s="10" t="s">
        <v>135</v>
      </c>
      <c r="B207" s="118"/>
      <c r="C207" s="118"/>
      <c r="D207" s="4"/>
      <c r="E207" s="13">
        <v>534263</v>
      </c>
      <c r="F207" s="13">
        <v>45659</v>
      </c>
      <c r="G207" s="13">
        <v>1826397</v>
      </c>
      <c r="H207" s="13">
        <v>1613064</v>
      </c>
      <c r="I207" s="14">
        <v>485620</v>
      </c>
      <c r="J207" s="7"/>
      <c r="K207" s="414"/>
    </row>
    <row r="208" spans="1:11" s="23" customFormat="1" ht="8.65" customHeight="1">
      <c r="A208" s="10" t="s">
        <v>136</v>
      </c>
      <c r="B208" s="118"/>
      <c r="C208" s="118"/>
      <c r="D208" s="4"/>
      <c r="E208" s="13">
        <v>0</v>
      </c>
      <c r="F208" s="13">
        <v>0</v>
      </c>
      <c r="G208" s="13">
        <v>0</v>
      </c>
      <c r="H208" s="13">
        <v>0</v>
      </c>
      <c r="I208" s="14">
        <v>0</v>
      </c>
      <c r="J208" s="7"/>
      <c r="K208" s="414"/>
    </row>
    <row r="209" spans="1:11" s="23" customFormat="1" ht="8.65" customHeight="1">
      <c r="A209" s="10" t="s">
        <v>137</v>
      </c>
      <c r="B209" s="118"/>
      <c r="C209" s="118"/>
      <c r="D209" s="4"/>
      <c r="E209" s="13">
        <v>0</v>
      </c>
      <c r="F209" s="13">
        <v>0</v>
      </c>
      <c r="G209" s="13">
        <v>0</v>
      </c>
      <c r="H209" s="13">
        <v>0</v>
      </c>
      <c r="I209" s="14">
        <v>0</v>
      </c>
      <c r="J209" s="7"/>
      <c r="K209" s="414"/>
    </row>
    <row r="210" spans="1:11" s="25" customFormat="1" ht="8.65" customHeight="1">
      <c r="A210" s="10" t="s">
        <v>138</v>
      </c>
      <c r="B210" s="19"/>
      <c r="C210" s="19"/>
      <c r="D210" s="4"/>
      <c r="E210" s="13">
        <v>0</v>
      </c>
      <c r="F210" s="13">
        <v>0</v>
      </c>
      <c r="G210" s="13">
        <v>0</v>
      </c>
      <c r="H210" s="13">
        <v>0</v>
      </c>
      <c r="I210" s="14">
        <v>0</v>
      </c>
      <c r="J210" s="7"/>
      <c r="K210" s="414"/>
    </row>
    <row r="211" spans="1:11" s="25" customFormat="1" ht="8.65" customHeight="1">
      <c r="A211" s="10" t="s">
        <v>139</v>
      </c>
      <c r="B211" s="19"/>
      <c r="C211" s="19"/>
      <c r="D211" s="4"/>
      <c r="E211" s="13">
        <v>0</v>
      </c>
      <c r="F211" s="13">
        <v>0</v>
      </c>
      <c r="G211" s="13">
        <v>0</v>
      </c>
      <c r="H211" s="13">
        <v>0</v>
      </c>
      <c r="I211" s="14">
        <v>0</v>
      </c>
      <c r="J211" s="7"/>
      <c r="K211" s="414"/>
    </row>
    <row r="212" spans="1:11" s="25" customFormat="1" ht="8.65" customHeight="1">
      <c r="A212" s="10" t="s">
        <v>140</v>
      </c>
      <c r="B212" s="19"/>
      <c r="C212" s="19"/>
      <c r="D212" s="4"/>
      <c r="E212" s="13">
        <v>0</v>
      </c>
      <c r="F212" s="13">
        <v>0</v>
      </c>
      <c r="G212" s="13">
        <v>0</v>
      </c>
      <c r="H212" s="13">
        <v>0</v>
      </c>
      <c r="I212" s="14">
        <v>0</v>
      </c>
      <c r="J212" s="7"/>
      <c r="K212" s="414"/>
    </row>
    <row r="213" spans="1:11" s="25" customFormat="1" ht="8.65" customHeight="1">
      <c r="A213" s="10"/>
      <c r="B213" s="19"/>
      <c r="C213" s="19"/>
      <c r="D213" s="4"/>
      <c r="E213" s="13"/>
      <c r="F213" s="13"/>
      <c r="G213" s="13"/>
      <c r="H213" s="13"/>
      <c r="I213" s="13"/>
      <c r="J213" s="7"/>
      <c r="K213" s="414"/>
    </row>
    <row r="214" spans="1:11" s="25" customFormat="1" ht="9.9499999999999993" customHeight="1">
      <c r="A214" s="46" t="s">
        <v>141</v>
      </c>
      <c r="B214" s="125"/>
      <c r="C214" s="125"/>
      <c r="D214" s="91"/>
      <c r="E214" s="55">
        <v>534263</v>
      </c>
      <c r="F214" s="55">
        <v>45659</v>
      </c>
      <c r="G214" s="55">
        <v>1826397</v>
      </c>
      <c r="H214" s="55">
        <v>1613064</v>
      </c>
      <c r="I214" s="55">
        <v>485620</v>
      </c>
      <c r="J214" s="7"/>
      <c r="K214" s="414"/>
    </row>
    <row r="215" spans="1:11" s="25" customFormat="1" ht="8.65" customHeight="1">
      <c r="A215" s="2"/>
      <c r="B215" s="3"/>
      <c r="C215" s="3"/>
      <c r="D215" s="2"/>
      <c r="E215" s="7"/>
      <c r="F215" s="7"/>
      <c r="G215" s="7"/>
      <c r="H215" s="7"/>
      <c r="I215" s="7"/>
      <c r="J215" s="7"/>
      <c r="K215" s="414"/>
    </row>
    <row r="216" spans="1:11" s="23" customFormat="1" ht="9.9499999999999993" customHeight="1">
      <c r="A216" s="42" t="s">
        <v>142</v>
      </c>
      <c r="B216" s="7"/>
      <c r="C216" s="7"/>
      <c r="D216" s="1"/>
      <c r="E216" s="7"/>
      <c r="F216" s="7"/>
      <c r="G216" s="7"/>
      <c r="H216" s="7"/>
      <c r="I216" s="7"/>
      <c r="J216" s="7"/>
      <c r="K216" s="414"/>
    </row>
    <row r="217" spans="1:11" s="25" customFormat="1" ht="8.65" customHeight="1">
      <c r="A217" s="10" t="s">
        <v>143</v>
      </c>
      <c r="B217" s="118"/>
      <c r="C217" s="118"/>
      <c r="D217" s="4"/>
      <c r="E217" s="13">
        <v>0</v>
      </c>
      <c r="F217" s="13">
        <v>0</v>
      </c>
      <c r="G217" s="13">
        <v>0</v>
      </c>
      <c r="H217" s="13">
        <v>0</v>
      </c>
      <c r="I217" s="14">
        <v>0</v>
      </c>
      <c r="J217" s="7"/>
      <c r="K217" s="414"/>
    </row>
    <row r="218" spans="1:11" s="25" customFormat="1" ht="8.65" customHeight="1">
      <c r="A218" s="10" t="s">
        <v>144</v>
      </c>
      <c r="B218" s="118"/>
      <c r="C218" s="118"/>
      <c r="D218" s="4"/>
      <c r="E218" s="13">
        <v>0</v>
      </c>
      <c r="F218" s="13">
        <v>44706</v>
      </c>
      <c r="G218" s="13">
        <v>0</v>
      </c>
      <c r="H218" s="13">
        <v>0</v>
      </c>
      <c r="I218" s="14">
        <v>0</v>
      </c>
      <c r="J218" s="7"/>
      <c r="K218" s="414"/>
    </row>
    <row r="219" spans="1:11" s="25" customFormat="1" ht="8.65" customHeight="1">
      <c r="A219" s="10" t="s">
        <v>227</v>
      </c>
      <c r="B219" s="118"/>
      <c r="C219" s="118"/>
      <c r="D219" s="4"/>
      <c r="E219" s="13">
        <v>0</v>
      </c>
      <c r="F219" s="13">
        <v>0</v>
      </c>
      <c r="G219" s="13">
        <v>0</v>
      </c>
      <c r="H219" s="13">
        <v>0</v>
      </c>
      <c r="I219" s="14">
        <v>0</v>
      </c>
      <c r="J219" s="7"/>
      <c r="K219" s="414"/>
    </row>
    <row r="220" spans="1:11" s="25" customFormat="1" ht="8.65" customHeight="1">
      <c r="A220" s="10" t="s">
        <v>145</v>
      </c>
      <c r="B220" s="118"/>
      <c r="C220" s="118"/>
      <c r="D220" s="4"/>
      <c r="E220" s="13">
        <v>0</v>
      </c>
      <c r="F220" s="13">
        <v>0</v>
      </c>
      <c r="G220" s="13">
        <v>0</v>
      </c>
      <c r="H220" s="13">
        <v>0</v>
      </c>
      <c r="I220" s="14">
        <v>0</v>
      </c>
      <c r="J220" s="7"/>
      <c r="K220" s="414"/>
    </row>
    <row r="221" spans="1:11" s="25" customFormat="1" ht="8.65" customHeight="1">
      <c r="A221" s="10" t="s">
        <v>146</v>
      </c>
      <c r="B221" s="118"/>
      <c r="C221" s="118"/>
      <c r="D221" s="4"/>
      <c r="E221" s="13">
        <v>0</v>
      </c>
      <c r="F221" s="13">
        <v>0</v>
      </c>
      <c r="G221" s="13">
        <v>0</v>
      </c>
      <c r="H221" s="13">
        <v>0</v>
      </c>
      <c r="I221" s="14">
        <v>0</v>
      </c>
      <c r="J221" s="7"/>
      <c r="K221" s="414"/>
    </row>
    <row r="222" spans="1:11" s="25" customFormat="1" ht="8.65" customHeight="1">
      <c r="A222" s="10" t="s">
        <v>147</v>
      </c>
      <c r="B222" s="118"/>
      <c r="C222" s="118"/>
      <c r="D222" s="4"/>
      <c r="E222" s="13">
        <v>0</v>
      </c>
      <c r="F222" s="13">
        <v>166557</v>
      </c>
      <c r="G222" s="13">
        <v>200000</v>
      </c>
      <c r="H222" s="13">
        <v>5000</v>
      </c>
      <c r="I222" s="14">
        <v>569921</v>
      </c>
      <c r="J222" s="7"/>
      <c r="K222" s="414"/>
    </row>
    <row r="223" spans="1:11" s="25" customFormat="1" ht="8.65" customHeight="1">
      <c r="A223" s="10" t="s">
        <v>148</v>
      </c>
      <c r="B223" s="118"/>
      <c r="C223" s="118"/>
      <c r="D223" s="4"/>
      <c r="E223" s="13">
        <v>0</v>
      </c>
      <c r="F223" s="13">
        <v>0</v>
      </c>
      <c r="G223" s="13">
        <v>0</v>
      </c>
      <c r="H223" s="13">
        <v>0</v>
      </c>
      <c r="I223" s="14">
        <v>0</v>
      </c>
      <c r="J223" s="7"/>
      <c r="K223" s="414"/>
    </row>
    <row r="224" spans="1:11" s="25" customFormat="1" ht="8.65" customHeight="1">
      <c r="A224" s="10" t="s">
        <v>149</v>
      </c>
      <c r="B224" s="118"/>
      <c r="C224" s="118"/>
      <c r="D224" s="4"/>
      <c r="E224" s="13">
        <v>0</v>
      </c>
      <c r="F224" s="13">
        <v>0</v>
      </c>
      <c r="G224" s="13">
        <v>0</v>
      </c>
      <c r="H224" s="13">
        <v>0</v>
      </c>
      <c r="I224" s="14">
        <v>0</v>
      </c>
      <c r="J224" s="7"/>
      <c r="K224" s="414"/>
    </row>
    <row r="225" spans="1:12" s="25" customFormat="1" ht="8.65" customHeight="1">
      <c r="A225" s="10" t="s">
        <v>150</v>
      </c>
      <c r="B225" s="118"/>
      <c r="C225" s="118"/>
      <c r="D225" s="4"/>
      <c r="E225" s="13">
        <v>0</v>
      </c>
      <c r="F225" s="13">
        <v>0</v>
      </c>
      <c r="G225" s="13">
        <v>0</v>
      </c>
      <c r="H225" s="13">
        <v>0</v>
      </c>
      <c r="I225" s="14">
        <v>0</v>
      </c>
      <c r="J225" s="7"/>
      <c r="K225" s="414"/>
    </row>
    <row r="226" spans="1:12" s="25" customFormat="1" ht="8.65" customHeight="1">
      <c r="A226" s="10"/>
      <c r="B226" s="118"/>
      <c r="C226" s="118"/>
      <c r="D226" s="4"/>
      <c r="E226" s="13"/>
      <c r="F226" s="13"/>
      <c r="G226" s="13"/>
      <c r="H226" s="13"/>
      <c r="I226" s="13"/>
      <c r="J226" s="7"/>
      <c r="K226" s="414"/>
    </row>
    <row r="227" spans="1:12" s="25" customFormat="1" ht="9.9499999999999993" customHeight="1">
      <c r="A227" s="46" t="s">
        <v>151</v>
      </c>
      <c r="B227" s="125"/>
      <c r="C227" s="125"/>
      <c r="D227" s="91"/>
      <c r="E227" s="55">
        <v>0</v>
      </c>
      <c r="F227" s="55">
        <v>211263</v>
      </c>
      <c r="G227" s="55">
        <v>200000</v>
      </c>
      <c r="H227" s="55">
        <v>5000</v>
      </c>
      <c r="I227" s="55">
        <v>569921</v>
      </c>
      <c r="J227" s="7"/>
      <c r="K227" s="414"/>
    </row>
    <row r="228" spans="1:12" s="25" customFormat="1" ht="9.9499999999999993" customHeight="1" thickBot="1">
      <c r="A228" s="2"/>
      <c r="B228" s="3"/>
      <c r="C228" s="3"/>
      <c r="D228" s="2"/>
      <c r="E228" s="7"/>
      <c r="F228" s="7"/>
      <c r="G228" s="7"/>
      <c r="H228" s="7"/>
      <c r="I228" s="7"/>
      <c r="J228" s="7"/>
      <c r="K228" s="414"/>
    </row>
    <row r="229" spans="1:12" s="23" customFormat="1" ht="9.9499999999999993" customHeight="1" thickBot="1">
      <c r="A229" s="1145" t="s">
        <v>152</v>
      </c>
      <c r="B229" s="1146"/>
      <c r="C229" s="1147"/>
      <c r="D229" s="64"/>
      <c r="E229" s="7"/>
      <c r="F229" s="7"/>
      <c r="G229" s="7"/>
      <c r="H229" s="7"/>
      <c r="I229" s="7"/>
      <c r="J229" s="7"/>
      <c r="K229" s="414"/>
    </row>
    <row r="230" spans="1:12" s="25" customFormat="1" ht="9.9499999999999993" customHeight="1">
      <c r="A230" s="2"/>
      <c r="B230" s="3"/>
      <c r="C230" s="3"/>
      <c r="D230" s="2"/>
      <c r="E230" s="7"/>
      <c r="F230" s="7"/>
      <c r="G230" s="7"/>
      <c r="H230" s="7"/>
      <c r="I230" s="7"/>
      <c r="J230" s="7"/>
      <c r="K230" s="414"/>
    </row>
    <row r="231" spans="1:12" s="25" customFormat="1" ht="8.65" customHeight="1">
      <c r="A231" s="10" t="s">
        <v>153</v>
      </c>
      <c r="B231" s="19"/>
      <c r="C231" s="19"/>
      <c r="D231" s="4"/>
      <c r="E231" s="13">
        <v>-297825</v>
      </c>
      <c r="F231" s="13">
        <v>-250595</v>
      </c>
      <c r="G231" s="13">
        <v>-426448</v>
      </c>
      <c r="H231" s="13">
        <v>-362720</v>
      </c>
      <c r="I231" s="13">
        <v>-183045</v>
      </c>
      <c r="J231" s="7"/>
      <c r="K231" s="414"/>
    </row>
    <row r="232" spans="1:12" s="25" customFormat="1" ht="8.65" customHeight="1">
      <c r="A232" s="10" t="s">
        <v>154</v>
      </c>
      <c r="B232" s="19"/>
      <c r="C232" s="19"/>
      <c r="D232" s="4"/>
      <c r="E232" s="13">
        <v>-534263</v>
      </c>
      <c r="F232" s="13">
        <v>165604</v>
      </c>
      <c r="G232" s="13">
        <v>-1626397</v>
      </c>
      <c r="H232" s="13">
        <v>-1608064</v>
      </c>
      <c r="I232" s="13">
        <v>84301</v>
      </c>
      <c r="J232" s="108" t="s">
        <v>271</v>
      </c>
      <c r="K232" s="414"/>
      <c r="L232" s="143"/>
    </row>
    <row r="233" spans="1:12" s="25" customFormat="1" ht="8.65" customHeight="1">
      <c r="A233" s="10" t="s">
        <v>155</v>
      </c>
      <c r="B233" s="19"/>
      <c r="C233" s="19"/>
      <c r="D233" s="4"/>
      <c r="E233" s="13">
        <v>-733588</v>
      </c>
      <c r="F233" s="13">
        <v>54012</v>
      </c>
      <c r="G233" s="13">
        <v>-1877462</v>
      </c>
      <c r="H233" s="13">
        <v>-1795401</v>
      </c>
      <c r="I233" s="13">
        <v>211590</v>
      </c>
      <c r="J233" s="33">
        <v>-3518819</v>
      </c>
      <c r="K233" s="414"/>
    </row>
    <row r="234" spans="1:12" s="25" customFormat="1" ht="8.65" customHeight="1">
      <c r="A234" s="10"/>
      <c r="B234" s="19"/>
      <c r="C234" s="19"/>
      <c r="D234" s="4"/>
      <c r="E234" s="13"/>
      <c r="F234" s="13"/>
      <c r="G234" s="13"/>
      <c r="H234" s="13"/>
      <c r="I234" s="13"/>
      <c r="J234" s="7"/>
      <c r="K234" s="414"/>
    </row>
    <row r="235" spans="1:12" s="62" customFormat="1" ht="9.9499999999999993" customHeight="1">
      <c r="A235" s="1148" t="s">
        <v>260</v>
      </c>
      <c r="B235" s="1149"/>
      <c r="C235" s="1149"/>
      <c r="D235" s="1152"/>
      <c r="E235" s="1142">
        <v>-297825</v>
      </c>
      <c r="F235" s="1142">
        <v>-250595</v>
      </c>
      <c r="G235" s="1142">
        <v>-426448</v>
      </c>
      <c r="H235" s="1142">
        <v>-362720</v>
      </c>
      <c r="I235" s="1142">
        <v>-183045</v>
      </c>
      <c r="J235" s="80"/>
      <c r="K235" s="414"/>
    </row>
    <row r="236" spans="1:12" s="62" customFormat="1" ht="9.9499999999999993" customHeight="1">
      <c r="A236" s="1150"/>
      <c r="B236" s="1151"/>
      <c r="C236" s="1151"/>
      <c r="D236" s="1153"/>
      <c r="E236" s="1143"/>
      <c r="F236" s="1143"/>
      <c r="G236" s="1143"/>
      <c r="H236" s="1143"/>
      <c r="I236" s="1143"/>
      <c r="J236" s="80"/>
      <c r="K236" s="414"/>
    </row>
    <row r="237" spans="1:12" s="25" customFormat="1" ht="9.9499999999999993" customHeight="1" thickBot="1">
      <c r="A237" s="2"/>
      <c r="B237" s="3"/>
      <c r="C237" s="3"/>
      <c r="D237" s="2"/>
      <c r="E237" s="7"/>
      <c r="F237" s="7"/>
      <c r="G237" s="7"/>
      <c r="H237" s="7"/>
      <c r="I237" s="7"/>
      <c r="J237" s="3"/>
      <c r="K237" s="414"/>
    </row>
    <row r="238" spans="1:12" s="23" customFormat="1" ht="9.9499999999999993" customHeight="1" thickBot="1">
      <c r="A238" s="1145" t="s">
        <v>156</v>
      </c>
      <c r="B238" s="1146"/>
      <c r="C238" s="1147"/>
      <c r="D238" s="64"/>
      <c r="E238" s="7"/>
      <c r="F238" s="7"/>
      <c r="G238" s="7"/>
      <c r="H238" s="7"/>
      <c r="I238" s="7"/>
      <c r="J238" s="7"/>
      <c r="K238" s="414"/>
    </row>
    <row r="239" spans="1:12" s="25" customFormat="1" ht="9.9499999999999993" customHeight="1">
      <c r="A239" s="2"/>
      <c r="B239" s="3"/>
      <c r="C239" s="3"/>
      <c r="D239" s="2"/>
      <c r="E239" s="7"/>
      <c r="F239" s="7"/>
      <c r="G239" s="7"/>
      <c r="H239" s="7"/>
      <c r="I239" s="7"/>
      <c r="J239" s="3"/>
      <c r="K239" s="414"/>
    </row>
    <row r="240" spans="1:12" s="25" customFormat="1" ht="8.65" customHeight="1">
      <c r="A240" s="10" t="s">
        <v>81</v>
      </c>
      <c r="B240" s="19"/>
      <c r="C240" s="19"/>
      <c r="D240" s="4"/>
      <c r="E240" s="13">
        <v>164407</v>
      </c>
      <c r="F240" s="13">
        <v>179812</v>
      </c>
      <c r="G240" s="13">
        <v>174397</v>
      </c>
      <c r="H240" s="13">
        <v>169797</v>
      </c>
      <c r="I240" s="13">
        <v>240393</v>
      </c>
      <c r="J240" s="3"/>
      <c r="K240" s="414"/>
    </row>
    <row r="241" spans="1:11" s="25" customFormat="1" ht="8.65" customHeight="1">
      <c r="A241" s="10" t="s">
        <v>157</v>
      </c>
      <c r="B241" s="19"/>
      <c r="C241" s="19"/>
      <c r="D241" s="4"/>
      <c r="E241" s="13">
        <v>148328</v>
      </c>
      <c r="F241" s="13">
        <v>166296</v>
      </c>
      <c r="G241" s="13">
        <v>143694</v>
      </c>
      <c r="H241" s="13">
        <v>176602</v>
      </c>
      <c r="I241" s="13">
        <v>201272</v>
      </c>
      <c r="J241" s="3"/>
      <c r="K241" s="414"/>
    </row>
    <row r="242" spans="1:11" s="25" customFormat="1" ht="8.65" customHeight="1">
      <c r="A242" s="10" t="s">
        <v>214</v>
      </c>
      <c r="B242" s="19"/>
      <c r="C242" s="19"/>
      <c r="D242" s="150" t="s">
        <v>285</v>
      </c>
      <c r="E242" s="13">
        <v>45407</v>
      </c>
      <c r="F242" s="13">
        <v>24462</v>
      </c>
      <c r="G242" s="13">
        <v>27892</v>
      </c>
      <c r="H242" s="13">
        <v>28823</v>
      </c>
      <c r="I242" s="14">
        <v>24554</v>
      </c>
      <c r="J242" s="3"/>
      <c r="K242" s="414"/>
    </row>
    <row r="243" spans="1:11" s="25" customFormat="1" ht="8.65" customHeight="1">
      <c r="A243" s="10" t="s">
        <v>215</v>
      </c>
      <c r="B243" s="19"/>
      <c r="C243" s="19"/>
      <c r="D243" s="150" t="s">
        <v>286</v>
      </c>
      <c r="E243" s="13">
        <v>0</v>
      </c>
      <c r="F243" s="13">
        <v>0</v>
      </c>
      <c r="G243" s="13">
        <v>0</v>
      </c>
      <c r="H243" s="13">
        <v>0</v>
      </c>
      <c r="I243" s="14">
        <v>0</v>
      </c>
      <c r="J243" s="3"/>
      <c r="K243" s="414"/>
    </row>
    <row r="244" spans="1:11" s="25" customFormat="1" ht="8.65" customHeight="1">
      <c r="A244" s="10" t="s">
        <v>203</v>
      </c>
      <c r="B244" s="19"/>
      <c r="C244" s="19"/>
      <c r="D244" s="150" t="s">
        <v>287</v>
      </c>
      <c r="E244" s="13">
        <v>0</v>
      </c>
      <c r="F244" s="13">
        <v>0</v>
      </c>
      <c r="G244" s="13">
        <v>0</v>
      </c>
      <c r="H244" s="13">
        <v>0</v>
      </c>
      <c r="I244" s="14">
        <v>0</v>
      </c>
      <c r="J244" s="3"/>
      <c r="K244" s="414"/>
    </row>
    <row r="245" spans="1:11" s="25" customFormat="1" ht="8.65" customHeight="1">
      <c r="A245" s="10"/>
      <c r="B245" s="19"/>
      <c r="C245" s="19"/>
      <c r="D245" s="4"/>
      <c r="E245" s="13"/>
      <c r="F245" s="13"/>
      <c r="G245" s="13"/>
      <c r="H245" s="13"/>
      <c r="I245" s="13"/>
      <c r="J245" s="3"/>
      <c r="K245" s="414"/>
    </row>
    <row r="246" spans="1:11" s="62" customFormat="1" ht="9.9499999999999993" customHeight="1">
      <c r="A246" s="46" t="s">
        <v>158</v>
      </c>
      <c r="B246" s="125"/>
      <c r="C246" s="125"/>
      <c r="D246" s="91"/>
      <c r="E246" s="55">
        <v>61486</v>
      </c>
      <c r="F246" s="55">
        <v>37978</v>
      </c>
      <c r="G246" s="55">
        <v>58595</v>
      </c>
      <c r="H246" s="55">
        <v>22018</v>
      </c>
      <c r="I246" s="55">
        <v>63675</v>
      </c>
      <c r="J246" s="81"/>
      <c r="K246" s="414"/>
    </row>
    <row r="247" spans="1:11" s="25" customFormat="1" ht="9.9499999999999993" customHeight="1" thickBot="1">
      <c r="A247" s="1"/>
      <c r="B247" s="3"/>
      <c r="C247" s="3"/>
      <c r="D247" s="1"/>
      <c r="E247" s="7"/>
      <c r="F247" s="7"/>
      <c r="G247" s="7"/>
      <c r="H247" s="7"/>
      <c r="I247" s="7"/>
      <c r="J247" s="3"/>
      <c r="K247" s="414"/>
    </row>
    <row r="248" spans="1:11" s="23" customFormat="1" ht="9.9499999999999993" customHeight="1" thickBot="1">
      <c r="A248" s="1145" t="s">
        <v>194</v>
      </c>
      <c r="B248" s="1146"/>
      <c r="C248" s="1146"/>
      <c r="D248" s="1147"/>
      <c r="E248" s="7"/>
      <c r="F248" s="7"/>
      <c r="G248" s="7"/>
      <c r="H248" s="7"/>
      <c r="I248" s="7"/>
      <c r="J248" s="7"/>
      <c r="K248" s="414"/>
    </row>
    <row r="249" spans="1:11" s="25" customFormat="1" ht="9.9499999999999993" customHeight="1">
      <c r="A249" s="3"/>
      <c r="B249" s="3"/>
      <c r="C249" s="3"/>
      <c r="D249" s="3"/>
      <c r="E249" s="3"/>
      <c r="F249" s="3"/>
      <c r="G249" s="2"/>
      <c r="H249" s="2"/>
      <c r="I249" s="3"/>
      <c r="J249" s="3"/>
      <c r="K249" s="414"/>
    </row>
    <row r="250" spans="1:11" s="62" customFormat="1" ht="9.9499999999999993" customHeight="1">
      <c r="A250" s="97" t="s">
        <v>196</v>
      </c>
      <c r="B250" s="81"/>
      <c r="C250" s="81"/>
      <c r="D250" s="82"/>
      <c r="E250" s="57"/>
      <c r="F250" s="57"/>
      <c r="G250" s="57"/>
      <c r="H250" s="57"/>
      <c r="I250" s="57"/>
      <c r="J250" s="81"/>
      <c r="K250" s="414"/>
    </row>
    <row r="251" spans="1:11" s="25" customFormat="1" ht="8.65" customHeight="1">
      <c r="A251" s="10" t="s">
        <v>162</v>
      </c>
      <c r="B251" s="19"/>
      <c r="C251" s="19"/>
      <c r="D251" s="150" t="s">
        <v>288</v>
      </c>
      <c r="E251" s="13">
        <v>160299</v>
      </c>
      <c r="F251" s="13">
        <v>176556</v>
      </c>
      <c r="G251" s="13">
        <v>170547</v>
      </c>
      <c r="H251" s="13">
        <v>158350</v>
      </c>
      <c r="I251" s="14">
        <v>232657</v>
      </c>
      <c r="J251" s="3"/>
      <c r="K251" s="414"/>
    </row>
    <row r="252" spans="1:11" s="25" customFormat="1" ht="8.65" customHeight="1">
      <c r="A252" s="18" t="s">
        <v>216</v>
      </c>
      <c r="B252" s="19"/>
      <c r="C252" s="19"/>
      <c r="D252" s="150" t="s">
        <v>289</v>
      </c>
      <c r="E252" s="13">
        <v>278040</v>
      </c>
      <c r="F252" s="13">
        <v>301100</v>
      </c>
      <c r="G252" s="13">
        <v>794736</v>
      </c>
      <c r="H252" s="13">
        <v>369540</v>
      </c>
      <c r="I252" s="14">
        <v>393440</v>
      </c>
      <c r="J252" s="3"/>
      <c r="K252" s="414"/>
    </row>
    <row r="253" spans="1:11" s="25" customFormat="1" ht="8.65" customHeight="1">
      <c r="A253" s="18"/>
      <c r="B253" s="19"/>
      <c r="C253" s="19"/>
      <c r="D253" s="5"/>
      <c r="E253" s="13"/>
      <c r="F253" s="13"/>
      <c r="G253" s="13"/>
      <c r="H253" s="13"/>
      <c r="I253" s="13"/>
      <c r="J253" s="3"/>
      <c r="K253" s="414"/>
    </row>
    <row r="254" spans="1:11" s="101" customFormat="1" ht="9.9499999999999993" customHeight="1">
      <c r="A254" s="98" t="s">
        <v>195</v>
      </c>
      <c r="B254" s="125"/>
      <c r="C254" s="125"/>
      <c r="D254" s="99"/>
      <c r="E254" s="55">
        <v>438339</v>
      </c>
      <c r="F254" s="55">
        <v>477656</v>
      </c>
      <c r="G254" s="55">
        <v>965283</v>
      </c>
      <c r="H254" s="55">
        <v>527890</v>
      </c>
      <c r="I254" s="55">
        <v>626097</v>
      </c>
      <c r="J254" s="100"/>
      <c r="K254" s="414"/>
    </row>
    <row r="255" spans="1:11" s="25" customFormat="1" ht="8.65" customHeight="1">
      <c r="A255" s="1"/>
      <c r="B255" s="3"/>
      <c r="C255" s="3"/>
      <c r="D255" s="1"/>
      <c r="E255" s="7"/>
      <c r="F255" s="7"/>
      <c r="G255" s="7"/>
      <c r="H255" s="7"/>
      <c r="I255" s="7"/>
      <c r="J255" s="3"/>
      <c r="K255" s="414"/>
    </row>
    <row r="256" spans="1:11" s="101" customFormat="1" ht="9.9499999999999993" customHeight="1">
      <c r="A256" s="97" t="s">
        <v>197</v>
      </c>
      <c r="B256" s="100"/>
      <c r="C256" s="100"/>
      <c r="D256" s="97"/>
      <c r="E256" s="56"/>
      <c r="F256" s="56"/>
      <c r="G256" s="56"/>
      <c r="H256" s="56"/>
      <c r="I256" s="56"/>
      <c r="J256" s="100"/>
      <c r="K256" s="414"/>
    </row>
    <row r="257" spans="1:11" s="25" customFormat="1" ht="8.65" customHeight="1">
      <c r="A257" s="10" t="s">
        <v>163</v>
      </c>
      <c r="B257" s="19"/>
      <c r="C257" s="19"/>
      <c r="D257" s="5"/>
      <c r="E257" s="13">
        <v>5124366</v>
      </c>
      <c r="F257" s="13">
        <v>5235339</v>
      </c>
      <c r="G257" s="13">
        <v>6977500</v>
      </c>
      <c r="H257" s="13">
        <v>8434255</v>
      </c>
      <c r="I257" s="13">
        <v>8795950</v>
      </c>
      <c r="J257" s="3"/>
      <c r="K257" s="414"/>
    </row>
    <row r="258" spans="1:11" s="25" customFormat="1" ht="8.65" customHeight="1">
      <c r="A258" s="18" t="s">
        <v>162</v>
      </c>
      <c r="B258" s="19"/>
      <c r="C258" s="19"/>
      <c r="D258" s="5"/>
      <c r="E258" s="13">
        <v>164407</v>
      </c>
      <c r="F258" s="13">
        <v>179812</v>
      </c>
      <c r="G258" s="13">
        <v>174397</v>
      </c>
      <c r="H258" s="13">
        <v>169797</v>
      </c>
      <c r="I258" s="13">
        <v>240393</v>
      </c>
      <c r="J258" s="3"/>
      <c r="K258" s="414"/>
    </row>
    <row r="259" spans="1:11" s="25" customFormat="1" ht="8.65" customHeight="1">
      <c r="A259" s="18"/>
      <c r="B259" s="19"/>
      <c r="C259" s="19"/>
      <c r="D259" s="5"/>
      <c r="E259" s="13"/>
      <c r="F259" s="13"/>
      <c r="G259" s="13"/>
      <c r="H259" s="13"/>
      <c r="I259" s="13"/>
      <c r="J259" s="3"/>
      <c r="K259" s="414"/>
    </row>
    <row r="260" spans="1:11" s="101" customFormat="1" ht="9.9499999999999993" customHeight="1">
      <c r="A260" s="102" t="s">
        <v>198</v>
      </c>
      <c r="B260" s="137"/>
      <c r="C260" s="137"/>
      <c r="D260" s="103"/>
      <c r="E260" s="104">
        <v>3.2083383583452076</v>
      </c>
      <c r="F260" s="104">
        <v>3.4345817911695877</v>
      </c>
      <c r="G260" s="104">
        <v>2.4994195628806879</v>
      </c>
      <c r="H260" s="104">
        <v>2.0131831442136856</v>
      </c>
      <c r="I260" s="104">
        <v>2.7329964358596857</v>
      </c>
      <c r="J260" s="100"/>
      <c r="K260" s="414"/>
    </row>
    <row r="261" spans="1:11" s="62" customFormat="1" ht="9.9499999999999993" customHeight="1" thickBot="1">
      <c r="A261" s="83"/>
      <c r="B261" s="138"/>
      <c r="C261" s="138"/>
      <c r="D261" s="83"/>
      <c r="E261" s="84"/>
      <c r="F261" s="84"/>
      <c r="G261" s="84"/>
      <c r="H261" s="84"/>
      <c r="I261" s="84"/>
      <c r="J261" s="81"/>
      <c r="K261" s="414"/>
    </row>
    <row r="262" spans="1:11" s="23" customFormat="1" ht="9.9499999999999993" customHeight="1" thickBot="1">
      <c r="A262" s="1145" t="s">
        <v>164</v>
      </c>
      <c r="B262" s="1146"/>
      <c r="C262" s="1146"/>
      <c r="D262" s="1147"/>
      <c r="E262" s="7"/>
      <c r="F262" s="7"/>
      <c r="G262" s="7"/>
      <c r="H262" s="7"/>
      <c r="I262" s="7"/>
      <c r="J262" s="7"/>
      <c r="K262" s="414"/>
    </row>
    <row r="263" spans="1:11" s="25" customFormat="1" ht="9.9499999999999993" customHeight="1">
      <c r="A263" s="1"/>
      <c r="B263" s="3"/>
      <c r="C263" s="3"/>
      <c r="D263" s="1"/>
      <c r="E263" s="7"/>
      <c r="F263" s="7"/>
      <c r="G263" s="7"/>
      <c r="H263" s="7"/>
      <c r="I263" s="7"/>
      <c r="J263" s="3"/>
      <c r="K263" s="414"/>
    </row>
    <row r="264" spans="1:11" s="101" customFormat="1" ht="9.9499999999999993" customHeight="1">
      <c r="A264" s="42" t="s">
        <v>183</v>
      </c>
      <c r="B264" s="100"/>
      <c r="C264" s="100"/>
      <c r="D264" s="42"/>
      <c r="E264" s="56"/>
      <c r="F264" s="56"/>
      <c r="G264" s="56"/>
      <c r="H264" s="56"/>
      <c r="I264" s="56"/>
      <c r="J264" s="100"/>
      <c r="K264" s="414"/>
    </row>
    <row r="265" spans="1:11" s="25" customFormat="1" ht="9.9499999999999993" customHeight="1">
      <c r="A265" s="37"/>
      <c r="B265" s="3"/>
      <c r="C265" s="3"/>
      <c r="D265" s="1"/>
      <c r="E265" s="7"/>
      <c r="F265" s="7"/>
      <c r="G265" s="7"/>
      <c r="H265" s="7"/>
      <c r="I265" s="7"/>
      <c r="J265" s="3"/>
      <c r="K265" s="414"/>
    </row>
    <row r="266" spans="1:11" s="25" customFormat="1" ht="8.65" customHeight="1">
      <c r="A266" s="18" t="s">
        <v>184</v>
      </c>
      <c r="B266" s="19"/>
      <c r="C266" s="19"/>
      <c r="D266" s="5"/>
      <c r="E266" s="13">
        <v>0</v>
      </c>
      <c r="F266" s="13">
        <v>0</v>
      </c>
      <c r="G266" s="13">
        <v>0</v>
      </c>
      <c r="H266" s="13">
        <v>0</v>
      </c>
      <c r="I266" s="14">
        <v>0</v>
      </c>
      <c r="J266" s="7"/>
      <c r="K266" s="414"/>
    </row>
    <row r="267" spans="1:11" s="25" customFormat="1" ht="8.65" customHeight="1">
      <c r="A267" s="18" t="s">
        <v>185</v>
      </c>
      <c r="B267" s="19"/>
      <c r="C267" s="19"/>
      <c r="D267" s="5"/>
      <c r="E267" s="13">
        <v>0</v>
      </c>
      <c r="F267" s="13">
        <v>0</v>
      </c>
      <c r="G267" s="13">
        <v>0</v>
      </c>
      <c r="H267" s="13">
        <v>0</v>
      </c>
      <c r="I267" s="14">
        <v>0</v>
      </c>
      <c r="J267" s="7"/>
      <c r="K267" s="414"/>
    </row>
    <row r="268" spans="1:11" s="25" customFormat="1" ht="8.65" customHeight="1">
      <c r="A268" s="18" t="s">
        <v>186</v>
      </c>
      <c r="B268" s="19"/>
      <c r="C268" s="19"/>
      <c r="D268" s="5"/>
      <c r="E268" s="13">
        <v>316553</v>
      </c>
      <c r="F268" s="13">
        <v>320693</v>
      </c>
      <c r="G268" s="13">
        <v>309495</v>
      </c>
      <c r="H268" s="13">
        <v>311526</v>
      </c>
      <c r="I268" s="14">
        <v>305039</v>
      </c>
      <c r="J268" s="7"/>
      <c r="K268" s="414"/>
    </row>
    <row r="269" spans="1:11" s="25" customFormat="1" ht="8.65" customHeight="1">
      <c r="A269" s="18" t="s">
        <v>187</v>
      </c>
      <c r="B269" s="19"/>
      <c r="C269" s="19"/>
      <c r="D269" s="5"/>
      <c r="E269" s="13">
        <v>187066</v>
      </c>
      <c r="F269" s="13">
        <v>182124</v>
      </c>
      <c r="G269" s="13">
        <v>193968</v>
      </c>
      <c r="H269" s="13">
        <v>186791</v>
      </c>
      <c r="I269" s="14">
        <v>191539</v>
      </c>
      <c r="J269" s="7"/>
      <c r="K269" s="414"/>
    </row>
    <row r="270" spans="1:11" s="25" customFormat="1" ht="8.65" customHeight="1">
      <c r="A270" s="18" t="s">
        <v>188</v>
      </c>
      <c r="B270" s="19"/>
      <c r="C270" s="19"/>
      <c r="D270" s="5"/>
      <c r="E270" s="13">
        <v>124683</v>
      </c>
      <c r="F270" s="13">
        <v>132119</v>
      </c>
      <c r="G270" s="13">
        <v>134770</v>
      </c>
      <c r="H270" s="13">
        <v>134412</v>
      </c>
      <c r="I270" s="14">
        <v>134703</v>
      </c>
      <c r="J270" s="7"/>
      <c r="K270" s="414"/>
    </row>
    <row r="271" spans="1:11" s="25" customFormat="1" ht="8.65" customHeight="1">
      <c r="A271" s="18" t="s">
        <v>189</v>
      </c>
      <c r="B271" s="19"/>
      <c r="C271" s="19"/>
      <c r="D271" s="5"/>
      <c r="E271" s="13">
        <v>0</v>
      </c>
      <c r="F271" s="13">
        <v>0</v>
      </c>
      <c r="G271" s="13">
        <v>0</v>
      </c>
      <c r="H271" s="13">
        <v>0</v>
      </c>
      <c r="I271" s="14">
        <v>0</v>
      </c>
      <c r="J271" s="7"/>
      <c r="K271" s="414"/>
    </row>
    <row r="272" spans="1:11" s="25" customFormat="1" ht="8.65" customHeight="1">
      <c r="A272" s="18" t="s">
        <v>166</v>
      </c>
      <c r="B272" s="19"/>
      <c r="C272" s="19"/>
      <c r="D272" s="5"/>
      <c r="E272" s="13">
        <v>0</v>
      </c>
      <c r="F272" s="13">
        <v>0</v>
      </c>
      <c r="G272" s="13">
        <v>0</v>
      </c>
      <c r="H272" s="13">
        <v>0</v>
      </c>
      <c r="I272" s="14">
        <v>0</v>
      </c>
      <c r="J272" s="7"/>
      <c r="K272" s="414"/>
    </row>
    <row r="273" spans="1:11" s="25" customFormat="1" ht="8.65" customHeight="1">
      <c r="A273" s="18"/>
      <c r="B273" s="19"/>
      <c r="C273" s="19"/>
      <c r="D273" s="5"/>
      <c r="E273" s="21"/>
      <c r="F273" s="21"/>
      <c r="G273" s="20"/>
      <c r="H273" s="20"/>
      <c r="I273" s="21"/>
      <c r="J273" s="7"/>
      <c r="K273" s="414"/>
    </row>
    <row r="274" spans="1:11" s="101" customFormat="1" ht="9.9499999999999993" customHeight="1">
      <c r="A274" s="46" t="s">
        <v>182</v>
      </c>
      <c r="B274" s="125"/>
      <c r="C274" s="125"/>
      <c r="D274" s="91"/>
      <c r="E274" s="55">
        <v>628302</v>
      </c>
      <c r="F274" s="55">
        <v>634936</v>
      </c>
      <c r="G274" s="55">
        <v>638233</v>
      </c>
      <c r="H274" s="55">
        <v>632729</v>
      </c>
      <c r="I274" s="55">
        <v>631281</v>
      </c>
      <c r="J274" s="100"/>
      <c r="K274" s="414"/>
    </row>
    <row r="275" spans="1:11" s="25" customFormat="1" ht="12" customHeight="1">
      <c r="A275" s="145">
        <v>39</v>
      </c>
      <c r="B275" s="127" t="s">
        <v>301</v>
      </c>
      <c r="C275" s="39"/>
      <c r="D275" s="1144" t="s">
        <v>29</v>
      </c>
      <c r="E275" s="1144"/>
      <c r="F275" s="1144"/>
      <c r="G275" s="1144"/>
      <c r="H275" s="1144"/>
      <c r="I275" s="76" t="s">
        <v>243</v>
      </c>
      <c r="J275" s="3"/>
      <c r="K275" s="414"/>
    </row>
    <row r="276" spans="1:11" s="25" customFormat="1" ht="9.9499999999999993" customHeight="1">
      <c r="A276" s="128"/>
      <c r="B276" s="29"/>
      <c r="C276" s="29"/>
      <c r="D276" s="27"/>
      <c r="E276" s="27"/>
      <c r="F276" s="27"/>
      <c r="G276" s="27"/>
      <c r="H276" s="27"/>
      <c r="I276" s="26"/>
      <c r="J276" s="3"/>
      <c r="K276" s="414"/>
    </row>
    <row r="277" spans="1:11" s="101" customFormat="1" ht="9.9499999999999993" customHeight="1">
      <c r="A277" s="42"/>
      <c r="B277" s="100"/>
      <c r="C277" s="100"/>
      <c r="D277" s="94" t="s">
        <v>31</v>
      </c>
      <c r="E277" s="95">
        <v>2005</v>
      </c>
      <c r="F277" s="95">
        <v>2006</v>
      </c>
      <c r="G277" s="95">
        <v>2007</v>
      </c>
      <c r="H277" s="95">
        <v>2008</v>
      </c>
      <c r="I277" s="95">
        <v>2009</v>
      </c>
      <c r="J277" s="56"/>
      <c r="K277" s="414"/>
    </row>
    <row r="278" spans="1:11" s="25" customFormat="1" ht="9.9499999999999993" customHeight="1" thickBot="1">
      <c r="A278" s="1"/>
      <c r="B278" s="3"/>
      <c r="C278" s="3"/>
      <c r="D278" s="60"/>
      <c r="E278" s="61"/>
      <c r="F278" s="61"/>
      <c r="G278" s="61"/>
      <c r="H278" s="61"/>
      <c r="I278" s="61"/>
      <c r="J278" s="7"/>
      <c r="K278" s="414"/>
    </row>
    <row r="279" spans="1:11" s="23" customFormat="1" ht="9.9499999999999993" customHeight="1" thickBot="1">
      <c r="A279" s="1145" t="s">
        <v>164</v>
      </c>
      <c r="B279" s="1146"/>
      <c r="C279" s="1146"/>
      <c r="D279" s="1147"/>
      <c r="E279" s="7"/>
      <c r="F279" s="7"/>
      <c r="G279" s="7"/>
      <c r="H279" s="7"/>
      <c r="I279" s="7"/>
      <c r="J279" s="7"/>
      <c r="K279" s="414"/>
    </row>
    <row r="280" spans="1:11" s="25" customFormat="1" ht="9.9499999999999993" customHeight="1">
      <c r="A280" s="30"/>
      <c r="B280" s="3"/>
      <c r="C280" s="3"/>
      <c r="D280" s="30"/>
      <c r="E280" s="7"/>
      <c r="F280" s="7"/>
      <c r="G280" s="7"/>
      <c r="H280" s="7"/>
      <c r="I280" s="7"/>
      <c r="J280" s="7"/>
      <c r="K280" s="414"/>
    </row>
    <row r="281" spans="1:11" s="101" customFormat="1" ht="9.9499999999999993" customHeight="1">
      <c r="A281" s="42" t="s">
        <v>200</v>
      </c>
      <c r="B281" s="100"/>
      <c r="C281" s="100"/>
      <c r="D281" s="42"/>
      <c r="E281" s="105"/>
      <c r="F281" s="105"/>
      <c r="G281" s="106"/>
      <c r="H281" s="106"/>
      <c r="I281" s="105"/>
      <c r="J281" s="56"/>
      <c r="K281" s="414"/>
    </row>
    <row r="282" spans="1:11" s="25" customFormat="1" ht="8.85" customHeight="1">
      <c r="A282" s="1"/>
      <c r="B282" s="3"/>
      <c r="C282" s="3"/>
      <c r="D282" s="2"/>
      <c r="E282" s="22"/>
      <c r="F282" s="22"/>
      <c r="G282" s="24"/>
      <c r="H282" s="24"/>
      <c r="I282" s="22"/>
      <c r="J282" s="7"/>
      <c r="K282" s="414"/>
    </row>
    <row r="283" spans="1:11" s="25" customFormat="1" ht="8.65" customHeight="1">
      <c r="A283" s="18" t="s">
        <v>186</v>
      </c>
      <c r="B283" s="19"/>
      <c r="C283" s="19"/>
      <c r="D283" s="5"/>
      <c r="E283" s="13">
        <v>0</v>
      </c>
      <c r="F283" s="13">
        <v>0</v>
      </c>
      <c r="G283" s="13">
        <v>0</v>
      </c>
      <c r="H283" s="13">
        <v>0</v>
      </c>
      <c r="I283" s="14">
        <v>0</v>
      </c>
      <c r="J283" s="7"/>
      <c r="K283" s="414"/>
    </row>
    <row r="284" spans="1:11" s="25" customFormat="1" ht="8.65" customHeight="1">
      <c r="A284" s="18" t="s">
        <v>189</v>
      </c>
      <c r="B284" s="19"/>
      <c r="C284" s="19"/>
      <c r="D284" s="5"/>
      <c r="E284" s="13">
        <v>0</v>
      </c>
      <c r="F284" s="13">
        <v>0</v>
      </c>
      <c r="G284" s="13">
        <v>0</v>
      </c>
      <c r="H284" s="13">
        <v>0</v>
      </c>
      <c r="I284" s="14">
        <v>0</v>
      </c>
      <c r="J284" s="7"/>
      <c r="K284" s="414"/>
    </row>
    <row r="285" spans="1:11" s="25" customFormat="1" ht="8.65" customHeight="1">
      <c r="A285" s="18" t="s">
        <v>166</v>
      </c>
      <c r="B285" s="19"/>
      <c r="C285" s="19"/>
      <c r="D285" s="5"/>
      <c r="E285" s="13">
        <v>0</v>
      </c>
      <c r="F285" s="13">
        <v>0</v>
      </c>
      <c r="G285" s="13">
        <v>0</v>
      </c>
      <c r="H285" s="13">
        <v>0</v>
      </c>
      <c r="I285" s="14">
        <v>0</v>
      </c>
      <c r="J285" s="7"/>
      <c r="K285" s="414"/>
    </row>
    <row r="286" spans="1:11" s="25" customFormat="1" ht="8.65" customHeight="1">
      <c r="A286" s="18"/>
      <c r="B286" s="19"/>
      <c r="C286" s="19"/>
      <c r="D286" s="5"/>
      <c r="E286" s="13"/>
      <c r="F286" s="13"/>
      <c r="G286" s="13"/>
      <c r="H286" s="13"/>
      <c r="I286" s="14"/>
      <c r="J286" s="7"/>
      <c r="K286" s="414"/>
    </row>
    <row r="287" spans="1:11" s="101" customFormat="1" ht="9.9499999999999993" customHeight="1">
      <c r="A287" s="98" t="s">
        <v>201</v>
      </c>
      <c r="B287" s="125"/>
      <c r="C287" s="125"/>
      <c r="D287" s="99"/>
      <c r="E287" s="55">
        <v>0</v>
      </c>
      <c r="F287" s="55">
        <v>0</v>
      </c>
      <c r="G287" s="55">
        <v>0</v>
      </c>
      <c r="H287" s="55">
        <v>0</v>
      </c>
      <c r="I287" s="55">
        <v>0</v>
      </c>
      <c r="J287" s="56"/>
      <c r="K287" s="414"/>
    </row>
    <row r="288" spans="1:11" s="25" customFormat="1" ht="8.65" customHeight="1">
      <c r="A288" s="3"/>
      <c r="B288" s="3"/>
      <c r="C288" s="3"/>
      <c r="D288" s="2"/>
      <c r="E288" s="22"/>
      <c r="F288" s="22"/>
      <c r="G288" s="24"/>
      <c r="H288" s="24"/>
      <c r="I288" s="22"/>
      <c r="J288" s="7"/>
      <c r="K288" s="414"/>
    </row>
    <row r="289" spans="1:12" s="25" customFormat="1" ht="8.65" customHeight="1">
      <c r="A289" s="3"/>
      <c r="B289" s="3"/>
      <c r="C289" s="3"/>
      <c r="D289" s="2"/>
      <c r="E289" s="22"/>
      <c r="F289" s="22"/>
      <c r="G289" s="24"/>
      <c r="H289" s="24"/>
      <c r="I289" s="22"/>
      <c r="J289" s="7"/>
      <c r="K289" s="414"/>
    </row>
    <row r="290" spans="1:12" s="101" customFormat="1" ht="9.9499999999999993" customHeight="1">
      <c r="A290" s="42" t="s">
        <v>199</v>
      </c>
      <c r="B290" s="100"/>
      <c r="C290" s="100"/>
      <c r="D290" s="42"/>
      <c r="E290" s="105"/>
      <c r="F290" s="105"/>
      <c r="G290" s="106"/>
      <c r="H290" s="106"/>
      <c r="I290" s="105"/>
      <c r="J290" s="56"/>
      <c r="K290" s="414"/>
    </row>
    <row r="291" spans="1:12" s="25" customFormat="1" ht="8.65" customHeight="1">
      <c r="A291" s="1"/>
      <c r="B291" s="3"/>
      <c r="C291" s="3"/>
      <c r="D291" s="1"/>
      <c r="E291" s="7"/>
      <c r="F291" s="7"/>
      <c r="G291" s="7"/>
      <c r="H291" s="7"/>
      <c r="I291" s="7"/>
      <c r="J291" s="3"/>
      <c r="K291" s="414"/>
    </row>
    <row r="292" spans="1:12" s="25" customFormat="1" ht="8.65" customHeight="1">
      <c r="A292" s="18" t="s">
        <v>184</v>
      </c>
      <c r="B292" s="19"/>
      <c r="C292" s="19"/>
      <c r="D292" s="17" t="s">
        <v>167</v>
      </c>
      <c r="E292" s="13">
        <v>0</v>
      </c>
      <c r="F292" s="13">
        <v>0</v>
      </c>
      <c r="G292" s="13">
        <v>0</v>
      </c>
      <c r="H292" s="13">
        <v>0</v>
      </c>
      <c r="I292" s="14">
        <v>0</v>
      </c>
      <c r="J292" s="3"/>
      <c r="K292" s="414"/>
    </row>
    <row r="293" spans="1:12" s="25" customFormat="1" ht="8.65" customHeight="1">
      <c r="A293" s="18" t="s">
        <v>185</v>
      </c>
      <c r="B293" s="19"/>
      <c r="C293" s="19"/>
      <c r="D293" s="17" t="s">
        <v>168</v>
      </c>
      <c r="E293" s="13">
        <v>0</v>
      </c>
      <c r="F293" s="13">
        <v>0</v>
      </c>
      <c r="G293" s="13">
        <v>0</v>
      </c>
      <c r="H293" s="13">
        <v>0</v>
      </c>
      <c r="I293" s="14">
        <v>0</v>
      </c>
      <c r="J293" s="3"/>
      <c r="K293" s="414"/>
    </row>
    <row r="294" spans="1:12" s="25" customFormat="1" ht="8.65" customHeight="1">
      <c r="A294" s="18" t="s">
        <v>186</v>
      </c>
      <c r="B294" s="19"/>
      <c r="C294" s="19"/>
      <c r="D294" s="17" t="s">
        <v>169</v>
      </c>
      <c r="E294" s="13">
        <v>0</v>
      </c>
      <c r="F294" s="13">
        <v>0</v>
      </c>
      <c r="G294" s="13">
        <v>0</v>
      </c>
      <c r="H294" s="13">
        <v>0</v>
      </c>
      <c r="I294" s="14">
        <v>0</v>
      </c>
      <c r="J294" s="3"/>
      <c r="K294" s="414"/>
    </row>
    <row r="295" spans="1:12" s="25" customFormat="1" ht="8.65" customHeight="1">
      <c r="A295" s="18" t="s">
        <v>187</v>
      </c>
      <c r="B295" s="19"/>
      <c r="C295" s="19"/>
      <c r="D295" s="17" t="s">
        <v>165</v>
      </c>
      <c r="E295" s="13">
        <v>0</v>
      </c>
      <c r="F295" s="13">
        <v>0</v>
      </c>
      <c r="G295" s="13">
        <v>0</v>
      </c>
      <c r="H295" s="13">
        <v>0</v>
      </c>
      <c r="I295" s="14">
        <v>0</v>
      </c>
      <c r="J295" s="3"/>
      <c r="K295" s="414"/>
    </row>
    <row r="296" spans="1:12" s="25" customFormat="1" ht="8.65" customHeight="1">
      <c r="A296" s="18" t="s">
        <v>188</v>
      </c>
      <c r="B296" s="19"/>
      <c r="C296" s="19"/>
      <c r="D296" s="17" t="s">
        <v>170</v>
      </c>
      <c r="E296" s="13">
        <v>0</v>
      </c>
      <c r="F296" s="13">
        <v>0</v>
      </c>
      <c r="G296" s="13">
        <v>0</v>
      </c>
      <c r="H296" s="13">
        <v>0</v>
      </c>
      <c r="I296" s="14">
        <v>0</v>
      </c>
      <c r="J296" s="3"/>
      <c r="K296" s="414"/>
    </row>
    <row r="297" spans="1:12" s="25" customFormat="1" ht="8.65" customHeight="1">
      <c r="A297" s="18" t="s">
        <v>189</v>
      </c>
      <c r="B297" s="19"/>
      <c r="C297" s="19"/>
      <c r="D297" s="17" t="s">
        <v>209</v>
      </c>
      <c r="E297" s="13">
        <v>0</v>
      </c>
      <c r="F297" s="13">
        <v>0</v>
      </c>
      <c r="G297" s="13">
        <v>0</v>
      </c>
      <c r="H297" s="13">
        <v>0</v>
      </c>
      <c r="I297" s="14">
        <v>0</v>
      </c>
      <c r="J297" s="3"/>
      <c r="K297" s="414"/>
    </row>
    <row r="298" spans="1:12" s="25" customFormat="1" ht="8.65" customHeight="1">
      <c r="A298" s="18" t="s">
        <v>166</v>
      </c>
      <c r="B298" s="19"/>
      <c r="C298" s="19"/>
      <c r="D298" s="17" t="s">
        <v>210</v>
      </c>
      <c r="E298" s="13">
        <v>0</v>
      </c>
      <c r="F298" s="13">
        <v>0</v>
      </c>
      <c r="G298" s="13">
        <v>0</v>
      </c>
      <c r="H298" s="13">
        <v>0</v>
      </c>
      <c r="I298" s="14">
        <v>0</v>
      </c>
      <c r="J298" s="3"/>
      <c r="K298" s="414"/>
    </row>
    <row r="299" spans="1:12" s="25" customFormat="1" ht="8.65" customHeight="1">
      <c r="A299" s="18" t="s">
        <v>213</v>
      </c>
      <c r="B299" s="19"/>
      <c r="C299" s="19"/>
      <c r="D299" s="17"/>
      <c r="E299" s="13">
        <v>0</v>
      </c>
      <c r="F299" s="13">
        <v>0</v>
      </c>
      <c r="G299" s="13">
        <v>0</v>
      </c>
      <c r="H299" s="13">
        <v>0</v>
      </c>
      <c r="I299" s="14">
        <v>0</v>
      </c>
      <c r="J299" s="3"/>
      <c r="K299" s="414"/>
    </row>
    <row r="300" spans="1:12" s="25" customFormat="1" ht="8.65" customHeight="1">
      <c r="A300" s="18"/>
      <c r="B300" s="19"/>
      <c r="C300" s="19"/>
      <c r="D300" s="5"/>
      <c r="E300" s="13"/>
      <c r="F300" s="13"/>
      <c r="G300" s="13"/>
      <c r="H300" s="13"/>
      <c r="I300" s="13"/>
      <c r="J300" s="3"/>
      <c r="K300" s="414"/>
    </row>
    <row r="301" spans="1:12" s="101" customFormat="1" ht="9.9499999999999993" customHeight="1">
      <c r="A301" s="46" t="s">
        <v>191</v>
      </c>
      <c r="B301" s="125"/>
      <c r="C301" s="125"/>
      <c r="D301" s="91"/>
      <c r="E301" s="69">
        <v>0</v>
      </c>
      <c r="F301" s="69">
        <v>0</v>
      </c>
      <c r="G301" s="107">
        <v>0</v>
      </c>
      <c r="H301" s="107">
        <v>0</v>
      </c>
      <c r="I301" s="69">
        <v>0</v>
      </c>
      <c r="J301" s="108" t="s">
        <v>270</v>
      </c>
      <c r="K301" s="414"/>
      <c r="L301" s="143"/>
    </row>
    <row r="302" spans="1:12" s="25" customFormat="1" ht="8.65" customHeight="1">
      <c r="A302" s="1"/>
      <c r="B302" s="3"/>
      <c r="C302" s="3"/>
      <c r="D302" s="2"/>
      <c r="E302" s="7"/>
      <c r="F302" s="7"/>
      <c r="G302" s="7"/>
      <c r="H302" s="7"/>
      <c r="I302" s="7"/>
      <c r="J302" s="33">
        <v>0</v>
      </c>
      <c r="K302" s="414"/>
    </row>
    <row r="303" spans="1:12" s="25" customFormat="1" ht="8.65" customHeight="1">
      <c r="A303" s="1"/>
      <c r="B303" s="3"/>
      <c r="C303" s="3"/>
      <c r="D303" s="2"/>
      <c r="E303" s="7"/>
      <c r="F303" s="7"/>
      <c r="G303" s="7"/>
      <c r="H303" s="7"/>
      <c r="I303" s="7"/>
      <c r="J303" s="3"/>
      <c r="K303" s="414"/>
    </row>
    <row r="304" spans="1:12" s="101" customFormat="1" ht="9.9499999999999993" customHeight="1">
      <c r="A304" s="42" t="s">
        <v>202</v>
      </c>
      <c r="B304" s="100"/>
      <c r="C304" s="100"/>
      <c r="D304" s="42"/>
      <c r="E304" s="105"/>
      <c r="F304" s="105"/>
      <c r="G304" s="106"/>
      <c r="H304" s="106"/>
      <c r="I304" s="105"/>
      <c r="J304" s="56"/>
      <c r="K304" s="414"/>
    </row>
    <row r="305" spans="1:11" s="25" customFormat="1" ht="8.65" customHeight="1">
      <c r="A305" s="1"/>
      <c r="B305" s="3"/>
      <c r="C305" s="3"/>
      <c r="D305" s="1"/>
      <c r="E305" s="7"/>
      <c r="F305" s="7"/>
      <c r="G305" s="7"/>
      <c r="H305" s="7"/>
      <c r="I305" s="7"/>
      <c r="J305" s="3"/>
      <c r="K305" s="414"/>
    </row>
    <row r="306" spans="1:11" s="25" customFormat="1" ht="8.65" customHeight="1">
      <c r="A306" s="18" t="s">
        <v>184</v>
      </c>
      <c r="B306" s="19"/>
      <c r="C306" s="19"/>
      <c r="D306" s="17" t="s">
        <v>171</v>
      </c>
      <c r="E306" s="13">
        <v>0</v>
      </c>
      <c r="F306" s="13">
        <v>0</v>
      </c>
      <c r="G306" s="13">
        <v>0</v>
      </c>
      <c r="H306" s="13">
        <v>0</v>
      </c>
      <c r="I306" s="14">
        <v>0</v>
      </c>
      <c r="J306" s="3"/>
      <c r="K306" s="414"/>
    </row>
    <row r="307" spans="1:11" s="25" customFormat="1" ht="8.65" customHeight="1">
      <c r="A307" s="18" t="s">
        <v>185</v>
      </c>
      <c r="B307" s="19"/>
      <c r="C307" s="19"/>
      <c r="D307" s="17" t="s">
        <v>172</v>
      </c>
      <c r="E307" s="13">
        <v>0</v>
      </c>
      <c r="F307" s="13">
        <v>0</v>
      </c>
      <c r="G307" s="13">
        <v>0</v>
      </c>
      <c r="H307" s="13">
        <v>0</v>
      </c>
      <c r="I307" s="14">
        <v>0</v>
      </c>
      <c r="J307" s="3"/>
      <c r="K307" s="414"/>
    </row>
    <row r="308" spans="1:11" s="25" customFormat="1" ht="8.65" customHeight="1">
      <c r="A308" s="18" t="s">
        <v>186</v>
      </c>
      <c r="B308" s="19"/>
      <c r="C308" s="19"/>
      <c r="D308" s="17" t="s">
        <v>173</v>
      </c>
      <c r="E308" s="13">
        <v>12837</v>
      </c>
      <c r="F308" s="13">
        <v>11681</v>
      </c>
      <c r="G308" s="13">
        <v>22446</v>
      </c>
      <c r="H308" s="13">
        <v>77900</v>
      </c>
      <c r="I308" s="14">
        <v>84066</v>
      </c>
      <c r="J308" s="3"/>
      <c r="K308" s="414"/>
    </row>
    <row r="309" spans="1:11" s="25" customFormat="1" ht="8.65" customHeight="1">
      <c r="A309" s="18" t="s">
        <v>187</v>
      </c>
      <c r="B309" s="19"/>
      <c r="C309" s="19"/>
      <c r="D309" s="17" t="s">
        <v>174</v>
      </c>
      <c r="E309" s="13">
        <v>44934</v>
      </c>
      <c r="F309" s="13">
        <v>40245</v>
      </c>
      <c r="G309" s="13">
        <v>37321</v>
      </c>
      <c r="H309" s="13">
        <v>36462</v>
      </c>
      <c r="I309" s="14">
        <v>16849</v>
      </c>
      <c r="J309" s="3"/>
      <c r="K309" s="414"/>
    </row>
    <row r="310" spans="1:11" s="25" customFormat="1" ht="8.65" customHeight="1">
      <c r="A310" s="18" t="s">
        <v>188</v>
      </c>
      <c r="B310" s="19"/>
      <c r="C310" s="19"/>
      <c r="D310" s="17" t="s">
        <v>175</v>
      </c>
      <c r="E310" s="13">
        <v>34507</v>
      </c>
      <c r="F310" s="13">
        <v>44000</v>
      </c>
      <c r="G310" s="13">
        <v>31314</v>
      </c>
      <c r="H310" s="13">
        <v>22461</v>
      </c>
      <c r="I310" s="14">
        <v>12692</v>
      </c>
      <c r="J310" s="3"/>
      <c r="K310" s="414"/>
    </row>
    <row r="311" spans="1:11" s="25" customFormat="1" ht="8.65" customHeight="1">
      <c r="A311" s="18" t="s">
        <v>189</v>
      </c>
      <c r="B311" s="19"/>
      <c r="C311" s="19"/>
      <c r="D311" s="17" t="s">
        <v>211</v>
      </c>
      <c r="E311" s="13">
        <v>0</v>
      </c>
      <c r="F311" s="13">
        <v>0</v>
      </c>
      <c r="G311" s="13">
        <v>0</v>
      </c>
      <c r="H311" s="13">
        <v>0</v>
      </c>
      <c r="I311" s="14">
        <v>0</v>
      </c>
      <c r="J311" s="3"/>
      <c r="K311" s="414"/>
    </row>
    <row r="312" spans="1:11" s="25" customFormat="1" ht="8.65" customHeight="1">
      <c r="A312" s="18" t="s">
        <v>166</v>
      </c>
      <c r="B312" s="19"/>
      <c r="C312" s="19"/>
      <c r="D312" s="17" t="s">
        <v>212</v>
      </c>
      <c r="E312" s="13">
        <v>0</v>
      </c>
      <c r="F312" s="13">
        <v>0</v>
      </c>
      <c r="G312" s="13">
        <v>0</v>
      </c>
      <c r="H312" s="13">
        <v>0</v>
      </c>
      <c r="I312" s="14">
        <v>0</v>
      </c>
      <c r="J312" s="3"/>
      <c r="K312" s="414"/>
    </row>
    <row r="313" spans="1:11" s="25" customFormat="1" ht="8.65" customHeight="1">
      <c r="A313" s="18"/>
      <c r="B313" s="19"/>
      <c r="C313" s="19"/>
      <c r="D313" s="17"/>
      <c r="E313" s="13"/>
      <c r="F313" s="13"/>
      <c r="G313" s="13"/>
      <c r="H313" s="13"/>
      <c r="I313" s="14"/>
      <c r="J313" s="3"/>
      <c r="K313" s="414"/>
    </row>
    <row r="314" spans="1:11" s="101" customFormat="1" ht="9.9499999999999993" customHeight="1">
      <c r="A314" s="46" t="s">
        <v>190</v>
      </c>
      <c r="B314" s="125"/>
      <c r="C314" s="125"/>
      <c r="D314" s="91"/>
      <c r="E314" s="69">
        <v>92278</v>
      </c>
      <c r="F314" s="69">
        <v>95926</v>
      </c>
      <c r="G314" s="107">
        <v>91081</v>
      </c>
      <c r="H314" s="107">
        <v>136823</v>
      </c>
      <c r="I314" s="69">
        <v>113607</v>
      </c>
      <c r="J314" s="100"/>
      <c r="K314" s="414"/>
    </row>
    <row r="315" spans="1:11" s="25" customFormat="1" ht="8.65" customHeight="1" thickBot="1">
      <c r="A315" s="1"/>
      <c r="B315" s="3"/>
      <c r="C315" s="3"/>
      <c r="D315" s="2"/>
      <c r="E315" s="7"/>
      <c r="F315" s="7"/>
      <c r="G315" s="7"/>
      <c r="H315" s="7"/>
      <c r="I315" s="7"/>
      <c r="J315" s="3"/>
      <c r="K315" s="414"/>
    </row>
    <row r="316" spans="1:11" s="23" customFormat="1" ht="9.9499999999999993" customHeight="1" thickBot="1">
      <c r="A316" s="1145" t="s">
        <v>180</v>
      </c>
      <c r="B316" s="1146"/>
      <c r="C316" s="1147"/>
      <c r="D316" s="64"/>
      <c r="E316" s="7"/>
      <c r="F316" s="7"/>
      <c r="G316" s="7"/>
      <c r="H316" s="7"/>
      <c r="I316" s="7"/>
      <c r="J316" s="7"/>
      <c r="K316" s="414"/>
    </row>
    <row r="317" spans="1:11" s="25" customFormat="1" ht="8.65" customHeight="1">
      <c r="A317" s="1"/>
      <c r="B317" s="3"/>
      <c r="C317" s="3"/>
      <c r="D317" s="2"/>
      <c r="E317" s="7"/>
      <c r="F317" s="7"/>
      <c r="G317" s="7"/>
      <c r="H317" s="7"/>
      <c r="I317" s="7"/>
      <c r="J317" s="3"/>
      <c r="K317" s="414"/>
    </row>
    <row r="318" spans="1:11" s="25" customFormat="1" ht="8.65" customHeight="1">
      <c r="A318" s="18" t="s">
        <v>204</v>
      </c>
      <c r="B318" s="19"/>
      <c r="C318" s="19"/>
      <c r="D318" s="17" t="s">
        <v>161</v>
      </c>
      <c r="E318" s="13">
        <v>367138</v>
      </c>
      <c r="F318" s="13">
        <v>385838</v>
      </c>
      <c r="G318" s="13">
        <v>392638</v>
      </c>
      <c r="H318" s="13">
        <v>392638</v>
      </c>
      <c r="I318" s="14">
        <v>392638</v>
      </c>
      <c r="J318" s="3"/>
      <c r="K318" s="414"/>
    </row>
    <row r="319" spans="1:11" s="25" customFormat="1" ht="8.65" customHeight="1">
      <c r="A319" s="18" t="s">
        <v>179</v>
      </c>
      <c r="B319" s="19"/>
      <c r="C319" s="19"/>
      <c r="D319" s="17" t="s">
        <v>161</v>
      </c>
      <c r="E319" s="13">
        <v>84413</v>
      </c>
      <c r="F319" s="13">
        <v>84413</v>
      </c>
      <c r="G319" s="13">
        <v>90668</v>
      </c>
      <c r="H319" s="13">
        <v>93010</v>
      </c>
      <c r="I319" s="14">
        <v>95219</v>
      </c>
      <c r="J319" s="3"/>
      <c r="K319" s="414"/>
    </row>
    <row r="320" spans="1:11" s="25" customFormat="1" ht="8.65" customHeight="1">
      <c r="A320" s="18" t="s">
        <v>159</v>
      </c>
      <c r="B320" s="19"/>
      <c r="C320" s="19"/>
      <c r="D320" s="17" t="s">
        <v>161</v>
      </c>
      <c r="E320" s="13">
        <v>75905</v>
      </c>
      <c r="F320" s="13">
        <v>79583</v>
      </c>
      <c r="G320" s="13">
        <v>79385</v>
      </c>
      <c r="H320" s="13">
        <v>79254</v>
      </c>
      <c r="I320" s="14">
        <v>94939</v>
      </c>
      <c r="J320" s="3"/>
      <c r="K320" s="414"/>
    </row>
    <row r="321" spans="1:12" s="25" customFormat="1" ht="8.65" customHeight="1">
      <c r="A321" s="18"/>
      <c r="B321" s="19"/>
      <c r="C321" s="19"/>
      <c r="D321" s="17"/>
      <c r="E321" s="13"/>
      <c r="F321" s="13"/>
      <c r="G321" s="13"/>
      <c r="H321" s="13"/>
      <c r="I321" s="14"/>
      <c r="J321" s="3"/>
      <c r="K321" s="414"/>
    </row>
    <row r="322" spans="1:12" s="101" customFormat="1" ht="8.65" customHeight="1">
      <c r="A322" s="46" t="s">
        <v>192</v>
      </c>
      <c r="B322" s="125"/>
      <c r="C322" s="125"/>
      <c r="D322" s="91" t="s">
        <v>176</v>
      </c>
      <c r="E322" s="69">
        <v>619734</v>
      </c>
      <c r="F322" s="69">
        <v>645760</v>
      </c>
      <c r="G322" s="107">
        <v>653772</v>
      </c>
      <c r="H322" s="107">
        <v>701725</v>
      </c>
      <c r="I322" s="69">
        <v>696403</v>
      </c>
      <c r="J322" s="108" t="s">
        <v>270</v>
      </c>
      <c r="K322" s="414"/>
      <c r="L322" s="143"/>
    </row>
    <row r="323" spans="1:12" s="25" customFormat="1" ht="8.65" customHeight="1" thickBot="1">
      <c r="A323" s="37"/>
      <c r="B323" s="81"/>
      <c r="C323" s="81"/>
      <c r="D323" s="37"/>
      <c r="E323" s="87"/>
      <c r="F323" s="87"/>
      <c r="G323" s="88"/>
      <c r="H323" s="88"/>
      <c r="I323" s="87"/>
      <c r="J323" s="33">
        <v>3317394</v>
      </c>
      <c r="K323" s="414"/>
    </row>
    <row r="324" spans="1:12" s="23" customFormat="1" ht="9.9499999999999993" customHeight="1" thickBot="1">
      <c r="A324" s="1145" t="s">
        <v>257</v>
      </c>
      <c r="B324" s="1146"/>
      <c r="C324" s="1147"/>
      <c r="D324" s="64"/>
      <c r="E324" s="7"/>
      <c r="F324" s="7"/>
      <c r="G324" s="7"/>
      <c r="H324" s="7"/>
      <c r="I324" s="7"/>
      <c r="J324" s="7"/>
      <c r="K324" s="414"/>
    </row>
    <row r="325" spans="1:12" s="25" customFormat="1" ht="9.9499999999999993" customHeight="1">
      <c r="A325" s="37"/>
      <c r="B325" s="81"/>
      <c r="C325" s="81"/>
      <c r="D325" s="37"/>
      <c r="E325" s="87"/>
      <c r="F325" s="87"/>
      <c r="G325" s="88"/>
      <c r="H325" s="88"/>
      <c r="I325" s="87"/>
      <c r="J325" s="7"/>
      <c r="K325" s="414"/>
    </row>
    <row r="326" spans="1:12" s="25" customFormat="1" ht="9.9499999999999993" customHeight="1">
      <c r="A326" s="139" t="s">
        <v>267</v>
      </c>
      <c r="B326" s="139"/>
      <c r="C326" s="146"/>
      <c r="D326" s="58"/>
      <c r="E326" s="85"/>
      <c r="F326" s="85"/>
      <c r="G326" s="86"/>
      <c r="H326" s="86"/>
      <c r="I326" s="85"/>
      <c r="J326" s="7"/>
      <c r="K326" s="414"/>
    </row>
    <row r="327" spans="1:12" s="25" customFormat="1" ht="9.9499999999999993" customHeight="1">
      <c r="A327" s="140" t="s">
        <v>182</v>
      </c>
      <c r="B327" s="140"/>
      <c r="C327" s="147"/>
      <c r="D327" s="58"/>
      <c r="E327" s="13">
        <v>316553</v>
      </c>
      <c r="F327" s="13">
        <v>320693</v>
      </c>
      <c r="G327" s="13">
        <v>309495</v>
      </c>
      <c r="H327" s="13">
        <v>311526</v>
      </c>
      <c r="I327" s="14">
        <v>305039</v>
      </c>
      <c r="J327" s="7"/>
      <c r="K327" s="414"/>
    </row>
    <row r="328" spans="1:12" s="25" customFormat="1" ht="9.9499999999999993" customHeight="1">
      <c r="A328" s="140" t="s">
        <v>256</v>
      </c>
      <c r="B328" s="140"/>
      <c r="C328" s="146" t="s">
        <v>268</v>
      </c>
      <c r="D328" s="151"/>
      <c r="E328" s="13"/>
      <c r="F328" s="13"/>
      <c r="G328" s="13"/>
      <c r="H328" s="13">
        <v>0</v>
      </c>
      <c r="I328" s="14">
        <v>0</v>
      </c>
      <c r="J328" s="7"/>
      <c r="K328" s="414"/>
    </row>
    <row r="329" spans="1:12" s="25" customFormat="1" ht="9.9499999999999993" customHeight="1">
      <c r="A329" s="140" t="s">
        <v>255</v>
      </c>
      <c r="B329" s="140"/>
      <c r="C329" s="146" t="s">
        <v>268</v>
      </c>
      <c r="D329" s="151"/>
      <c r="E329" s="85"/>
      <c r="F329" s="85"/>
      <c r="G329" s="86"/>
      <c r="H329" s="13">
        <v>-235411</v>
      </c>
      <c r="I329" s="14">
        <v>-238386</v>
      </c>
      <c r="J329" s="7"/>
      <c r="K329" s="414"/>
    </row>
    <row r="330" spans="1:12" s="25" customFormat="1" ht="8.65" customHeight="1">
      <c r="A330" s="139" t="s">
        <v>263</v>
      </c>
      <c r="B330" s="139"/>
      <c r="C330" s="146"/>
      <c r="D330" s="58"/>
      <c r="E330" s="85"/>
      <c r="F330" s="85"/>
      <c r="G330" s="86"/>
      <c r="H330" s="86"/>
      <c r="I330" s="85"/>
      <c r="J330" s="7"/>
      <c r="K330" s="414"/>
    </row>
    <row r="331" spans="1:12" s="25" customFormat="1" ht="8.65" customHeight="1">
      <c r="A331" s="140" t="s">
        <v>253</v>
      </c>
      <c r="B331" s="140"/>
      <c r="C331" s="146" t="s">
        <v>268</v>
      </c>
      <c r="D331" s="148" t="s">
        <v>290</v>
      </c>
      <c r="E331" s="13"/>
      <c r="F331" s="85"/>
      <c r="G331" s="86"/>
      <c r="H331" s="13">
        <v>3590</v>
      </c>
      <c r="I331" s="14">
        <v>2660</v>
      </c>
      <c r="J331" s="7"/>
      <c r="K331" s="414"/>
    </row>
    <row r="332" spans="1:12" s="25" customFormat="1" ht="8.65" customHeight="1">
      <c r="A332" s="140" t="s">
        <v>182</v>
      </c>
      <c r="B332" s="140"/>
      <c r="C332" s="147"/>
      <c r="D332" s="58"/>
      <c r="E332" s="13">
        <v>187066</v>
      </c>
      <c r="F332" s="13">
        <v>182124</v>
      </c>
      <c r="G332" s="13">
        <v>193968</v>
      </c>
      <c r="H332" s="13">
        <v>186791</v>
      </c>
      <c r="I332" s="14">
        <v>191539</v>
      </c>
      <c r="J332" s="7"/>
      <c r="K332" s="414"/>
    </row>
    <row r="333" spans="1:12" s="25" customFormat="1" ht="8.65" customHeight="1">
      <c r="A333" s="140" t="s">
        <v>254</v>
      </c>
      <c r="B333" s="140"/>
      <c r="C333" s="147"/>
      <c r="D333" s="58"/>
      <c r="E333" s="13">
        <v>-186953</v>
      </c>
      <c r="F333" s="13">
        <v>-177434</v>
      </c>
      <c r="G333" s="13">
        <v>-169990</v>
      </c>
      <c r="H333" s="13">
        <v>-169320</v>
      </c>
      <c r="I333" s="14">
        <v>-171926</v>
      </c>
      <c r="J333" s="7"/>
      <c r="K333" s="414"/>
    </row>
    <row r="334" spans="1:12" s="25" customFormat="1" ht="8.65" customHeight="1">
      <c r="A334" s="139" t="s">
        <v>264</v>
      </c>
      <c r="B334" s="139"/>
      <c r="C334" s="146" t="s">
        <v>268</v>
      </c>
      <c r="D334" s="151"/>
      <c r="E334" s="13"/>
      <c r="F334" s="85"/>
      <c r="G334" s="86"/>
      <c r="H334" s="86"/>
      <c r="I334" s="85"/>
      <c r="J334" s="7"/>
      <c r="K334" s="414"/>
    </row>
    <row r="335" spans="1:12" s="25" customFormat="1" ht="8.65" customHeight="1">
      <c r="A335" s="140" t="s">
        <v>250</v>
      </c>
      <c r="B335" s="140"/>
      <c r="C335" s="1158" t="s">
        <v>269</v>
      </c>
      <c r="D335" s="1159"/>
      <c r="E335" s="85"/>
      <c r="F335" s="85"/>
      <c r="G335" s="86"/>
      <c r="H335" s="13">
        <v>93595</v>
      </c>
      <c r="I335" s="14">
        <v>91843</v>
      </c>
      <c r="J335" s="7"/>
      <c r="K335" s="414"/>
    </row>
    <row r="336" spans="1:12" s="25" customFormat="1" ht="8.65" customHeight="1">
      <c r="A336" s="139" t="s">
        <v>265</v>
      </c>
      <c r="B336" s="139"/>
      <c r="C336" s="146"/>
      <c r="D336" s="58"/>
      <c r="E336" s="85"/>
      <c r="F336" s="85"/>
      <c r="G336" s="86"/>
      <c r="H336" s="86"/>
      <c r="I336" s="85"/>
      <c r="J336" s="7"/>
      <c r="K336" s="414"/>
    </row>
    <row r="337" spans="1:11" s="25" customFormat="1" ht="8.65" customHeight="1">
      <c r="A337" s="140" t="s">
        <v>248</v>
      </c>
      <c r="B337" s="140"/>
      <c r="C337" s="146" t="s">
        <v>268</v>
      </c>
      <c r="D337" s="149" t="s">
        <v>291</v>
      </c>
      <c r="E337" s="85"/>
      <c r="F337" s="85"/>
      <c r="G337" s="86"/>
      <c r="H337" s="13">
        <v>50901</v>
      </c>
      <c r="I337" s="14">
        <v>55154</v>
      </c>
      <c r="J337" s="7"/>
      <c r="K337" s="414"/>
    </row>
    <row r="338" spans="1:11" s="25" customFormat="1" ht="8.65" customHeight="1">
      <c r="A338" s="140" t="s">
        <v>249</v>
      </c>
      <c r="B338" s="140"/>
      <c r="C338" s="146" t="s">
        <v>268</v>
      </c>
      <c r="D338" s="149"/>
      <c r="E338" s="85"/>
      <c r="F338" s="85"/>
      <c r="G338" s="86"/>
      <c r="H338" s="13">
        <v>76198</v>
      </c>
      <c r="I338" s="14">
        <v>74403</v>
      </c>
      <c r="J338" s="7"/>
      <c r="K338" s="414"/>
    </row>
    <row r="339" spans="1:11" s="25" customFormat="1" ht="8.65" customHeight="1">
      <c r="A339" s="140" t="s">
        <v>182</v>
      </c>
      <c r="B339" s="140"/>
      <c r="C339" s="147"/>
      <c r="D339" s="17"/>
      <c r="E339" s="13">
        <v>124683</v>
      </c>
      <c r="F339" s="13">
        <v>132119</v>
      </c>
      <c r="G339" s="13">
        <v>134770</v>
      </c>
      <c r="H339" s="13">
        <v>134412</v>
      </c>
      <c r="I339" s="14">
        <v>134703</v>
      </c>
      <c r="J339" s="7"/>
      <c r="K339" s="414"/>
    </row>
    <row r="340" spans="1:11" s="25" customFormat="1" ht="8.65" customHeight="1">
      <c r="A340" s="1160" t="s">
        <v>251</v>
      </c>
      <c r="B340" s="1161"/>
      <c r="C340" s="147"/>
      <c r="D340" s="17"/>
      <c r="E340" s="13">
        <v>-122571</v>
      </c>
      <c r="F340" s="13">
        <v>-127359</v>
      </c>
      <c r="G340" s="13">
        <v>-120056</v>
      </c>
      <c r="H340" s="13">
        <v>-123369</v>
      </c>
      <c r="I340" s="14">
        <v>-122840</v>
      </c>
      <c r="J340" s="7"/>
      <c r="K340" s="414"/>
    </row>
    <row r="341" spans="1:11" s="25" customFormat="1" ht="8.65" customHeight="1">
      <c r="A341" s="139" t="s">
        <v>266</v>
      </c>
      <c r="B341" s="139"/>
      <c r="C341" s="147"/>
      <c r="D341" s="58"/>
      <c r="E341" s="85"/>
      <c r="F341" s="85"/>
      <c r="G341" s="86"/>
      <c r="H341" s="86"/>
      <c r="I341" s="13"/>
      <c r="J341" s="7"/>
      <c r="K341" s="414"/>
    </row>
    <row r="342" spans="1:11" s="25" customFormat="1" ht="8.65" customHeight="1">
      <c r="A342" s="140" t="s">
        <v>182</v>
      </c>
      <c r="B342" s="140"/>
      <c r="C342" s="146" t="s">
        <v>268</v>
      </c>
      <c r="D342" s="151"/>
      <c r="E342" s="85"/>
      <c r="F342" s="85"/>
      <c r="G342" s="86"/>
      <c r="H342" s="13">
        <v>120449</v>
      </c>
      <c r="I342" s="14">
        <v>118181</v>
      </c>
      <c r="J342" s="7"/>
      <c r="K342" s="414"/>
    </row>
    <row r="343" spans="1:11" s="25" customFormat="1" ht="8.65" customHeight="1">
      <c r="A343" s="140" t="s">
        <v>252</v>
      </c>
      <c r="B343" s="140"/>
      <c r="C343" s="146" t="s">
        <v>268</v>
      </c>
      <c r="D343" s="151"/>
      <c r="E343" s="85"/>
      <c r="F343" s="85"/>
      <c r="G343" s="86"/>
      <c r="H343" s="13">
        <v>-29647</v>
      </c>
      <c r="I343" s="14">
        <v>-33112</v>
      </c>
      <c r="J343" s="7"/>
      <c r="K343" s="414"/>
    </row>
    <row r="344" spans="1:11" s="25" customFormat="1" ht="9.9499999999999993" customHeight="1" thickBot="1">
      <c r="A344" s="3"/>
      <c r="B344" s="3"/>
      <c r="C344" s="3"/>
      <c r="D344" s="35"/>
      <c r="E344" s="7"/>
      <c r="F344" s="7"/>
      <c r="G344" s="7"/>
      <c r="H344" s="7"/>
      <c r="I344" s="7"/>
      <c r="J344" s="7"/>
      <c r="K344" s="414"/>
    </row>
    <row r="345" spans="1:11" s="23" customFormat="1" ht="9.9499999999999993" customHeight="1" thickBot="1">
      <c r="A345" s="1145" t="s">
        <v>247</v>
      </c>
      <c r="B345" s="1146"/>
      <c r="C345" s="1147"/>
      <c r="D345" s="64"/>
      <c r="E345" s="7"/>
      <c r="F345" s="7"/>
      <c r="G345" s="7"/>
      <c r="H345" s="7"/>
      <c r="I345" s="7"/>
      <c r="J345" s="7"/>
      <c r="K345" s="414"/>
    </row>
    <row r="346" spans="1:11" s="25" customFormat="1" ht="8.65" customHeight="1">
      <c r="A346" s="3"/>
      <c r="B346" s="3"/>
      <c r="C346" s="3"/>
      <c r="D346" s="35"/>
      <c r="E346" s="7"/>
      <c r="F346" s="7"/>
      <c r="G346" s="7"/>
      <c r="H346" s="7"/>
      <c r="I346" s="7"/>
      <c r="J346" s="7"/>
      <c r="K346" s="414"/>
    </row>
    <row r="347" spans="1:11" s="25" customFormat="1" ht="8.65" customHeight="1">
      <c r="A347" s="3" t="s">
        <v>205</v>
      </c>
      <c r="B347" s="3"/>
      <c r="C347" s="3"/>
      <c r="D347" s="35" t="s">
        <v>292</v>
      </c>
      <c r="E347" s="13">
        <v>27061</v>
      </c>
      <c r="F347" s="13">
        <v>25500</v>
      </c>
      <c r="G347" s="13">
        <v>27651</v>
      </c>
      <c r="H347" s="13">
        <v>25211</v>
      </c>
      <c r="I347" s="14">
        <v>24146</v>
      </c>
      <c r="J347" s="3"/>
      <c r="K347" s="414"/>
    </row>
    <row r="348" spans="1:11" s="25" customFormat="1" ht="9.9499999999999993" customHeight="1" thickBot="1">
      <c r="A348" s="3"/>
      <c r="B348" s="3"/>
      <c r="C348" s="3"/>
      <c r="D348" s="35"/>
      <c r="E348" s="7"/>
      <c r="F348" s="7"/>
      <c r="G348" s="7"/>
      <c r="H348" s="7"/>
      <c r="I348" s="7"/>
      <c r="J348" s="3"/>
      <c r="K348" s="414"/>
    </row>
    <row r="349" spans="1:11" s="23" customFormat="1" ht="9.9499999999999993" customHeight="1" thickBot="1">
      <c r="A349" s="1145" t="s">
        <v>246</v>
      </c>
      <c r="B349" s="1146"/>
      <c r="C349" s="1147"/>
      <c r="D349" s="64"/>
      <c r="E349" s="7"/>
      <c r="F349" s="7"/>
      <c r="G349" s="7"/>
      <c r="H349" s="7"/>
      <c r="I349" s="7"/>
      <c r="J349" s="7"/>
      <c r="K349" s="414"/>
    </row>
    <row r="350" spans="1:11" s="25" customFormat="1" ht="8.65" customHeight="1">
      <c r="A350" s="3"/>
      <c r="B350" s="3"/>
      <c r="C350" s="3"/>
      <c r="D350" s="35"/>
      <c r="E350" s="7"/>
      <c r="F350" s="7"/>
      <c r="G350" s="7"/>
      <c r="H350" s="7"/>
      <c r="I350" s="7"/>
      <c r="J350" s="3"/>
      <c r="K350" s="414"/>
    </row>
    <row r="351" spans="1:11" s="25" customFormat="1" ht="8.65" customHeight="1">
      <c r="A351" s="18" t="s">
        <v>206</v>
      </c>
      <c r="B351" s="19"/>
      <c r="C351" s="19"/>
      <c r="D351" s="17" t="s">
        <v>293</v>
      </c>
      <c r="E351" s="13">
        <v>186953</v>
      </c>
      <c r="F351" s="13">
        <v>177434</v>
      </c>
      <c r="G351" s="13">
        <v>169990</v>
      </c>
      <c r="H351" s="13">
        <v>169320</v>
      </c>
      <c r="I351" s="13">
        <v>171926</v>
      </c>
      <c r="J351" s="3"/>
      <c r="K351" s="414"/>
    </row>
    <row r="352" spans="1:11" s="25" customFormat="1" ht="8.65" customHeight="1">
      <c r="A352" s="18" t="s">
        <v>207</v>
      </c>
      <c r="B352" s="19"/>
      <c r="C352" s="19"/>
      <c r="D352" s="17" t="s">
        <v>294</v>
      </c>
      <c r="E352" s="13">
        <v>122571</v>
      </c>
      <c r="F352" s="13">
        <v>127359</v>
      </c>
      <c r="G352" s="13">
        <v>120056</v>
      </c>
      <c r="H352" s="13">
        <v>123369</v>
      </c>
      <c r="I352" s="13">
        <v>122840</v>
      </c>
      <c r="J352" s="3"/>
      <c r="K352" s="414"/>
    </row>
    <row r="353" spans="1:12" s="25" customFormat="1" ht="8.85" customHeight="1">
      <c r="A353" s="18" t="s">
        <v>208</v>
      </c>
      <c r="B353" s="19"/>
      <c r="C353" s="19"/>
      <c r="D353" s="17" t="s">
        <v>295</v>
      </c>
      <c r="E353" s="13">
        <v>6650</v>
      </c>
      <c r="F353" s="13">
        <v>17160</v>
      </c>
      <c r="G353" s="13">
        <v>15803</v>
      </c>
      <c r="H353" s="13">
        <v>14971</v>
      </c>
      <c r="I353" s="14">
        <v>14332</v>
      </c>
      <c r="J353" s="3"/>
      <c r="K353" s="414"/>
    </row>
    <row r="354" spans="1:12" s="25" customFormat="1" ht="8.65" customHeight="1">
      <c r="A354" s="18" t="s">
        <v>221</v>
      </c>
      <c r="B354" s="19"/>
      <c r="C354" s="155" t="s">
        <v>296</v>
      </c>
      <c r="D354" s="17"/>
      <c r="E354" s="13">
        <v>0</v>
      </c>
      <c r="F354" s="13">
        <v>0</v>
      </c>
      <c r="G354" s="13">
        <v>0</v>
      </c>
      <c r="H354" s="13">
        <v>0</v>
      </c>
      <c r="I354" s="14">
        <v>0</v>
      </c>
      <c r="J354" s="3"/>
      <c r="K354" s="414"/>
    </row>
    <row r="355" spans="1:12" s="25" customFormat="1" ht="8.65" customHeight="1">
      <c r="A355" s="18" t="s">
        <v>217</v>
      </c>
      <c r="B355" s="19"/>
      <c r="C355" s="19"/>
      <c r="D355" s="17" t="s">
        <v>297</v>
      </c>
      <c r="E355" s="13">
        <v>6367</v>
      </c>
      <c r="F355" s="13">
        <v>76623</v>
      </c>
      <c r="G355" s="13">
        <v>76123</v>
      </c>
      <c r="H355" s="13">
        <v>81860</v>
      </c>
      <c r="I355" s="14">
        <v>78044</v>
      </c>
      <c r="J355" s="3"/>
      <c r="K355" s="414"/>
    </row>
    <row r="356" spans="1:12" s="25" customFormat="1" ht="8.65" customHeight="1">
      <c r="A356" s="18" t="s">
        <v>218</v>
      </c>
      <c r="B356" s="19"/>
      <c r="C356" s="19"/>
      <c r="D356" s="17" t="s">
        <v>298</v>
      </c>
      <c r="E356" s="13">
        <v>0</v>
      </c>
      <c r="F356" s="13">
        <v>0</v>
      </c>
      <c r="G356" s="13">
        <v>0</v>
      </c>
      <c r="H356" s="13">
        <v>0</v>
      </c>
      <c r="I356" s="14">
        <v>0</v>
      </c>
      <c r="J356" s="3"/>
      <c r="K356" s="414"/>
    </row>
    <row r="357" spans="1:12" s="25" customFormat="1" ht="8.65" customHeight="1">
      <c r="A357" s="18"/>
      <c r="B357" s="19"/>
      <c r="C357" s="19"/>
      <c r="D357" s="17"/>
      <c r="E357" s="13"/>
      <c r="F357" s="13"/>
      <c r="G357" s="13"/>
      <c r="H357" s="13"/>
      <c r="I357" s="13"/>
      <c r="J357" s="3"/>
      <c r="K357" s="414"/>
    </row>
    <row r="358" spans="1:12" s="101" customFormat="1" ht="9.9499999999999993" customHeight="1">
      <c r="A358" s="46" t="s">
        <v>160</v>
      </c>
      <c r="B358" s="125"/>
      <c r="C358" s="125"/>
      <c r="D358" s="91"/>
      <c r="E358" s="69">
        <v>322541</v>
      </c>
      <c r="F358" s="69">
        <v>398576</v>
      </c>
      <c r="G358" s="107">
        <v>381972</v>
      </c>
      <c r="H358" s="107">
        <v>389520</v>
      </c>
      <c r="I358" s="69">
        <v>387142</v>
      </c>
      <c r="J358" s="100"/>
      <c r="K358" s="414"/>
    </row>
    <row r="359" spans="1:12" s="25" customFormat="1" ht="9.9499999999999993" customHeight="1" thickBot="1">
      <c r="A359" s="3"/>
      <c r="B359" s="3"/>
      <c r="C359" s="3"/>
      <c r="D359" s="3"/>
      <c r="E359" s="7"/>
      <c r="F359" s="7"/>
      <c r="G359" s="7"/>
      <c r="H359" s="7"/>
      <c r="I359" s="7"/>
      <c r="J359" s="3"/>
      <c r="K359" s="414"/>
    </row>
    <row r="360" spans="1:12" s="23" customFormat="1" ht="9.9499999999999993" customHeight="1" thickBot="1">
      <c r="A360" s="1145" t="s">
        <v>245</v>
      </c>
      <c r="B360" s="1146"/>
      <c r="C360" s="1147"/>
      <c r="D360" s="64"/>
      <c r="E360" s="7"/>
      <c r="F360" s="7"/>
      <c r="G360" s="7"/>
      <c r="H360" s="7"/>
      <c r="I360" s="7"/>
      <c r="J360" s="7"/>
      <c r="K360" s="414"/>
    </row>
    <row r="361" spans="1:12" s="25" customFormat="1" ht="8.65" customHeight="1">
      <c r="A361" s="3"/>
      <c r="B361" s="3"/>
      <c r="C361" s="3"/>
      <c r="D361" s="3"/>
      <c r="E361" s="7"/>
      <c r="F361" s="7"/>
      <c r="G361" s="7"/>
      <c r="H361" s="7"/>
      <c r="I361" s="7"/>
      <c r="J361" s="3"/>
      <c r="K361" s="414"/>
    </row>
    <row r="362" spans="1:12" s="25" customFormat="1" ht="8.85" customHeight="1">
      <c r="A362" s="18" t="s">
        <v>177</v>
      </c>
      <c r="B362" s="19"/>
      <c r="C362" s="19"/>
      <c r="D362" s="17"/>
      <c r="E362" s="13">
        <v>70363</v>
      </c>
      <c r="F362" s="13">
        <v>132079</v>
      </c>
      <c r="G362" s="13">
        <v>171217</v>
      </c>
      <c r="H362" s="13">
        <v>225410</v>
      </c>
      <c r="I362" s="14">
        <v>268444</v>
      </c>
      <c r="J362" s="3"/>
      <c r="K362" s="414"/>
    </row>
    <row r="363" spans="1:12" s="25" customFormat="1" ht="8.85" customHeight="1">
      <c r="A363" s="18" t="s">
        <v>178</v>
      </c>
      <c r="B363" s="19"/>
      <c r="C363" s="19"/>
      <c r="D363" s="156" t="s">
        <v>299</v>
      </c>
      <c r="E363" s="13">
        <v>0</v>
      </c>
      <c r="F363" s="13">
        <v>0</v>
      </c>
      <c r="G363" s="13">
        <v>0</v>
      </c>
      <c r="H363" s="13">
        <v>0</v>
      </c>
      <c r="I363" s="14">
        <v>0</v>
      </c>
      <c r="J363" s="3"/>
      <c r="K363" s="414"/>
      <c r="L363" s="143"/>
    </row>
    <row r="364" spans="1:12" s="25" customFormat="1" ht="8.85" customHeight="1">
      <c r="A364" s="18" t="s">
        <v>226</v>
      </c>
      <c r="B364" s="19"/>
      <c r="C364" s="19"/>
      <c r="D364" s="17"/>
      <c r="E364" s="13">
        <v>0</v>
      </c>
      <c r="F364" s="13">
        <v>0</v>
      </c>
      <c r="G364" s="13">
        <v>0</v>
      </c>
      <c r="H364" s="13">
        <v>0</v>
      </c>
      <c r="I364" s="14">
        <v>0</v>
      </c>
      <c r="J364" s="3"/>
      <c r="K364" s="414"/>
    </row>
    <row r="365" spans="1:12" s="25" customFormat="1" ht="8.65" customHeight="1">
      <c r="A365" s="29"/>
      <c r="D365" s="36"/>
      <c r="E365" s="7"/>
      <c r="F365" s="7"/>
      <c r="G365" s="7"/>
      <c r="H365" s="7"/>
      <c r="I365" s="7"/>
      <c r="J365" s="3"/>
      <c r="K365" s="414"/>
    </row>
    <row r="366" spans="1:12" s="25" customFormat="1" ht="8.65" customHeight="1">
      <c r="A366" s="29"/>
      <c r="D366" s="36"/>
      <c r="E366" s="7"/>
      <c r="F366" s="7"/>
      <c r="G366" s="7"/>
      <c r="H366" s="7"/>
      <c r="I366" s="7"/>
      <c r="J366" s="3"/>
      <c r="K366" s="414"/>
    </row>
  </sheetData>
  <mergeCells count="35">
    <mergeCell ref="D275:H275"/>
    <mergeCell ref="A238:C238"/>
    <mergeCell ref="A248:D248"/>
    <mergeCell ref="A279:D279"/>
    <mergeCell ref="A262:D262"/>
    <mergeCell ref="I174:I175"/>
    <mergeCell ref="D184:H184"/>
    <mergeCell ref="G235:G236"/>
    <mergeCell ref="E174:E175"/>
    <mergeCell ref="H174:H175"/>
    <mergeCell ref="D235:D236"/>
    <mergeCell ref="I235:I236"/>
    <mergeCell ref="F235:F236"/>
    <mergeCell ref="F174:F175"/>
    <mergeCell ref="G174:G175"/>
    <mergeCell ref="A187:C187"/>
    <mergeCell ref="E235:E236"/>
    <mergeCell ref="H235:H236"/>
    <mergeCell ref="A360:C360"/>
    <mergeCell ref="A316:C316"/>
    <mergeCell ref="A324:C324"/>
    <mergeCell ref="C335:D335"/>
    <mergeCell ref="A340:B340"/>
    <mergeCell ref="A345:C345"/>
    <mergeCell ref="A349:C349"/>
    <mergeCell ref="A229:C229"/>
    <mergeCell ref="A96:C96"/>
    <mergeCell ref="D93:H93"/>
    <mergeCell ref="A235:C236"/>
    <mergeCell ref="D1:H1"/>
    <mergeCell ref="A5:B5"/>
    <mergeCell ref="A7:B7"/>
    <mergeCell ref="A27:C27"/>
    <mergeCell ref="A62:C62"/>
    <mergeCell ref="A146:C146"/>
  </mergeCells>
  <phoneticPr fontId="33" type="noConversion"/>
  <printOptions horizontalCentered="1"/>
  <pageMargins left="0" right="0" top="0" bottom="0.59055118110236227" header="0.51181102362204722" footer="0.51181102362204722"/>
  <pageSetup paperSize="9" scale="97" fitToHeight="4" orientation="portrait" horizontalDpi="300" verticalDpi="300" r:id="rId1"/>
  <headerFooter alignWithMargins="0"/>
  <rowBreaks count="2" manualBreakCount="2">
    <brk id="92" max="8" man="1"/>
    <brk id="183" max="16383" man="1"/>
  </rowBreaks>
</worksheet>
</file>

<file path=xl/worksheets/sheet15.xml><?xml version="1.0" encoding="utf-8"?>
<worksheet xmlns="http://schemas.openxmlformats.org/spreadsheetml/2006/main" xmlns:r="http://schemas.openxmlformats.org/officeDocument/2006/relationships">
  <dimension ref="A1:L366"/>
  <sheetViews>
    <sheetView topLeftCell="A130" workbookViewId="0">
      <selection activeCell="I127" sqref="I127"/>
    </sheetView>
  </sheetViews>
  <sheetFormatPr baseColWidth="10" defaultColWidth="10.7109375" defaultRowHeight="8.65" customHeight="1"/>
  <cols>
    <col min="1" max="1" width="11.7109375" style="8" customWidth="1"/>
    <col min="2" max="2" width="18.7109375" style="2" customWidth="1"/>
    <col min="3" max="3" width="9.7109375" style="2" customWidth="1"/>
    <col min="4" max="4" width="10.7109375" style="2"/>
    <col min="5" max="9" width="9.7109375" style="16" customWidth="1"/>
    <col min="10" max="10" width="8.7109375" style="16" customWidth="1"/>
    <col min="11" max="11" width="10.7109375" style="424"/>
    <col min="12" max="16384" width="10.7109375" style="8"/>
  </cols>
  <sheetData>
    <row r="1" spans="1:11" s="40" customFormat="1" ht="12" customHeight="1">
      <c r="A1" s="145">
        <v>40</v>
      </c>
      <c r="B1" s="38" t="s">
        <v>302</v>
      </c>
      <c r="D1" s="1144" t="s">
        <v>29</v>
      </c>
      <c r="E1" s="1144"/>
      <c r="F1" s="1144"/>
      <c r="G1" s="1144"/>
      <c r="H1" s="1144"/>
      <c r="I1" s="76" t="s">
        <v>239</v>
      </c>
      <c r="J1" s="39"/>
      <c r="K1" s="415"/>
    </row>
    <row r="2" spans="1:11" s="41" customFormat="1" ht="9" customHeight="1">
      <c r="A2" s="28"/>
      <c r="D2" s="27"/>
      <c r="E2" s="27"/>
      <c r="F2" s="27"/>
      <c r="G2" s="27"/>
      <c r="H2" s="27"/>
      <c r="I2" s="26"/>
      <c r="J2" s="29"/>
      <c r="K2" s="415"/>
    </row>
    <row r="3" spans="1:11" s="25" customFormat="1" ht="9.9499999999999993" customHeight="1">
      <c r="A3" s="1"/>
      <c r="D3" s="94" t="s">
        <v>31</v>
      </c>
      <c r="E3" s="95">
        <v>2005</v>
      </c>
      <c r="F3" s="95">
        <v>2006</v>
      </c>
      <c r="G3" s="95">
        <v>2007</v>
      </c>
      <c r="H3" s="95">
        <v>2008</v>
      </c>
      <c r="I3" s="95">
        <v>2009</v>
      </c>
      <c r="J3" s="3"/>
      <c r="K3" s="415"/>
    </row>
    <row r="4" spans="1:11" s="25" customFormat="1" ht="9" customHeight="1" thickBot="1">
      <c r="A4" s="1"/>
      <c r="D4" s="60"/>
      <c r="E4" s="61"/>
      <c r="F4" s="61"/>
      <c r="G4" s="61"/>
      <c r="H4" s="61"/>
      <c r="I4" s="61"/>
      <c r="J4" s="3"/>
      <c r="K4" s="415"/>
    </row>
    <row r="5" spans="1:11" s="25" customFormat="1" ht="11.1" customHeight="1" thickBot="1">
      <c r="A5" s="1156" t="s">
        <v>238</v>
      </c>
      <c r="B5" s="1157"/>
      <c r="C5" s="59"/>
      <c r="D5" s="60"/>
      <c r="E5" s="141">
        <v>419</v>
      </c>
      <c r="F5" s="141">
        <v>422</v>
      </c>
      <c r="G5" s="141">
        <v>445</v>
      </c>
      <c r="H5" s="141">
        <v>463</v>
      </c>
      <c r="I5" s="141">
        <v>442</v>
      </c>
      <c r="J5" s="3"/>
      <c r="K5" s="415"/>
    </row>
    <row r="6" spans="1:11" s="25" customFormat="1" ht="9.9499999999999993" customHeight="1" thickBot="1">
      <c r="A6" s="1"/>
      <c r="D6" s="60"/>
      <c r="E6" s="61"/>
      <c r="F6" s="61"/>
      <c r="G6" s="61"/>
      <c r="H6" s="61"/>
      <c r="I6" s="61"/>
      <c r="J6" s="3"/>
      <c r="K6" s="415"/>
    </row>
    <row r="7" spans="1:11" s="25" customFormat="1" ht="11.1" customHeight="1" thickBot="1">
      <c r="A7" s="1156" t="s">
        <v>30</v>
      </c>
      <c r="B7" s="1157"/>
      <c r="C7" s="59"/>
      <c r="D7" s="31"/>
      <c r="E7" s="3"/>
      <c r="F7" s="3"/>
      <c r="G7" s="3"/>
      <c r="H7" s="3"/>
      <c r="I7" s="3"/>
      <c r="J7" s="3"/>
      <c r="K7" s="415"/>
    </row>
    <row r="8" spans="1:11" s="25" customFormat="1" ht="9" customHeight="1">
      <c r="A8" s="2"/>
      <c r="D8" s="2"/>
      <c r="E8" s="3"/>
      <c r="F8" s="3"/>
      <c r="G8" s="3"/>
      <c r="H8" s="3"/>
      <c r="I8" s="3"/>
      <c r="J8" s="3"/>
      <c r="K8" s="415"/>
    </row>
    <row r="9" spans="1:11" s="25" customFormat="1" ht="9" customHeight="1">
      <c r="A9" s="46" t="s">
        <v>233</v>
      </c>
      <c r="B9" s="19"/>
      <c r="C9" s="19"/>
      <c r="D9" s="4"/>
      <c r="E9" s="142">
        <v>66</v>
      </c>
      <c r="F9" s="142">
        <v>70</v>
      </c>
      <c r="G9" s="142">
        <v>70</v>
      </c>
      <c r="H9" s="142">
        <v>70</v>
      </c>
      <c r="I9" s="142">
        <v>70</v>
      </c>
      <c r="J9" s="3"/>
      <c r="K9" s="433">
        <f>(E9+F9+G9+H9+I9)/5</f>
        <v>69.2</v>
      </c>
    </row>
    <row r="10" spans="1:11" s="25" customFormat="1" ht="8.85" customHeight="1">
      <c r="A10" s="10"/>
      <c r="B10" s="19"/>
      <c r="C10" s="19"/>
      <c r="D10" s="4"/>
      <c r="E10" s="54"/>
      <c r="F10" s="54"/>
      <c r="G10" s="21"/>
      <c r="H10" s="21"/>
      <c r="I10" s="54"/>
      <c r="J10" s="3"/>
      <c r="K10" s="415"/>
    </row>
    <row r="11" spans="1:11" s="23" customFormat="1" ht="9" customHeight="1">
      <c r="A11" s="46" t="s">
        <v>237</v>
      </c>
      <c r="B11" s="118"/>
      <c r="C11" s="118"/>
      <c r="D11" s="47" t="s">
        <v>181</v>
      </c>
      <c r="E11" s="13">
        <v>726024</v>
      </c>
      <c r="F11" s="13">
        <v>898041</v>
      </c>
      <c r="G11" s="13">
        <v>858886</v>
      </c>
      <c r="H11" s="13">
        <v>831184</v>
      </c>
      <c r="I11" s="14">
        <v>883936</v>
      </c>
      <c r="J11" s="7"/>
      <c r="K11" s="414"/>
    </row>
    <row r="12" spans="1:11" s="44" customFormat="1" ht="8.85" customHeight="1">
      <c r="A12" s="48" t="s">
        <v>231</v>
      </c>
      <c r="B12" s="119"/>
      <c r="C12" s="119"/>
      <c r="D12" s="49"/>
      <c r="E12" s="13">
        <v>9313</v>
      </c>
      <c r="F12" s="13">
        <v>6301</v>
      </c>
      <c r="G12" s="13">
        <v>4863</v>
      </c>
      <c r="H12" s="13">
        <v>4829</v>
      </c>
      <c r="I12" s="152">
        <v>1845</v>
      </c>
      <c r="J12" s="45"/>
      <c r="K12" s="414"/>
    </row>
    <row r="13" spans="1:11" s="44" customFormat="1" ht="8.85" customHeight="1">
      <c r="A13" s="48" t="s">
        <v>232</v>
      </c>
      <c r="B13" s="119"/>
      <c r="C13" s="119"/>
      <c r="D13" s="50"/>
      <c r="E13" s="13">
        <v>13280</v>
      </c>
      <c r="F13" s="13">
        <v>13120</v>
      </c>
      <c r="G13" s="13">
        <v>14596</v>
      </c>
      <c r="H13" s="13">
        <v>3297</v>
      </c>
      <c r="I13" s="152">
        <v>7168</v>
      </c>
      <c r="J13" s="45"/>
      <c r="K13" s="414"/>
    </row>
    <row r="14" spans="1:11" s="23" customFormat="1" ht="13.5" customHeight="1">
      <c r="A14" s="407" t="s">
        <v>465</v>
      </c>
      <c r="B14" s="408"/>
      <c r="C14" s="408"/>
      <c r="D14" s="409"/>
      <c r="E14" s="410">
        <f>E11-E12-E13</f>
        <v>703431</v>
      </c>
      <c r="F14" s="410">
        <f>F11-F12-F13</f>
        <v>878620</v>
      </c>
      <c r="G14" s="410">
        <f>G11-G12-G13</f>
        <v>839427</v>
      </c>
      <c r="H14" s="410">
        <f>H11-H12-H13</f>
        <v>823058</v>
      </c>
      <c r="I14" s="410">
        <f>I11-I12-I13</f>
        <v>874923</v>
      </c>
      <c r="J14" s="7"/>
      <c r="K14" s="414"/>
    </row>
    <row r="15" spans="1:11" s="23" customFormat="1" ht="9" customHeight="1">
      <c r="A15" s="46" t="s">
        <v>234</v>
      </c>
      <c r="B15" s="118"/>
      <c r="C15" s="118"/>
      <c r="D15" s="47" t="s">
        <v>181</v>
      </c>
      <c r="E15" s="13">
        <v>71080</v>
      </c>
      <c r="F15" s="13">
        <v>119565</v>
      </c>
      <c r="G15" s="13">
        <v>30557</v>
      </c>
      <c r="H15" s="13">
        <v>55232</v>
      </c>
      <c r="I15" s="14">
        <v>-16933</v>
      </c>
      <c r="J15" s="7"/>
      <c r="K15" s="414"/>
    </row>
    <row r="16" spans="1:11" s="23" customFormat="1" ht="8.65" customHeight="1">
      <c r="A16" s="10"/>
      <c r="B16" s="118"/>
      <c r="C16" s="118"/>
      <c r="D16" s="51"/>
      <c r="E16" s="13"/>
      <c r="F16" s="13"/>
      <c r="G16" s="13"/>
      <c r="H16" s="13"/>
      <c r="I16" s="13"/>
      <c r="J16" s="7"/>
      <c r="K16" s="414"/>
    </row>
    <row r="17" spans="1:11" s="23" customFormat="1" ht="9" customHeight="1">
      <c r="A17" s="46" t="s">
        <v>235</v>
      </c>
      <c r="B17" s="120"/>
      <c r="C17" s="118"/>
      <c r="D17" s="47" t="s">
        <v>181</v>
      </c>
      <c r="E17" s="13">
        <v>0</v>
      </c>
      <c r="F17" s="13">
        <v>0</v>
      </c>
      <c r="G17" s="13">
        <v>0</v>
      </c>
      <c r="H17" s="13">
        <v>0</v>
      </c>
      <c r="I17" s="14">
        <v>0</v>
      </c>
      <c r="J17" s="7"/>
      <c r="K17" s="414"/>
    </row>
    <row r="18" spans="1:11" s="23" customFormat="1" ht="9" customHeight="1">
      <c r="A18" s="46" t="s">
        <v>236</v>
      </c>
      <c r="B18" s="120"/>
      <c r="C18" s="118"/>
      <c r="D18" s="47" t="s">
        <v>181</v>
      </c>
      <c r="E18" s="13">
        <v>0</v>
      </c>
      <c r="F18" s="13">
        <v>0</v>
      </c>
      <c r="G18" s="13">
        <v>0</v>
      </c>
      <c r="H18" s="13">
        <v>0</v>
      </c>
      <c r="I18" s="14">
        <v>0</v>
      </c>
      <c r="J18" s="7"/>
      <c r="K18" s="414"/>
    </row>
    <row r="19" spans="1:11" s="23" customFormat="1" ht="8.65" customHeight="1">
      <c r="A19" s="10"/>
      <c r="B19" s="118"/>
      <c r="C19" s="118"/>
      <c r="D19" s="4"/>
      <c r="E19" s="13"/>
      <c r="F19" s="13"/>
      <c r="G19" s="13"/>
      <c r="H19" s="13"/>
      <c r="I19" s="13"/>
      <c r="J19" s="7"/>
      <c r="K19" s="414"/>
    </row>
    <row r="20" spans="1:11" s="23" customFormat="1" ht="9" customHeight="1">
      <c r="A20" s="52" t="s">
        <v>193</v>
      </c>
      <c r="B20" s="118"/>
      <c r="C20" s="118"/>
      <c r="D20" s="53"/>
      <c r="E20" s="55">
        <v>774511</v>
      </c>
      <c r="F20" s="55">
        <v>998185</v>
      </c>
      <c r="G20" s="55">
        <v>869984</v>
      </c>
      <c r="H20" s="55">
        <v>878290</v>
      </c>
      <c r="I20" s="55">
        <v>857990</v>
      </c>
      <c r="J20" s="32"/>
      <c r="K20" s="414"/>
    </row>
    <row r="21" spans="1:11" s="23" customFormat="1" ht="8.65" customHeight="1" thickBot="1">
      <c r="A21" s="75"/>
      <c r="B21" s="121"/>
      <c r="C21" s="118"/>
      <c r="D21" s="53"/>
      <c r="E21" s="13"/>
      <c r="F21" s="13"/>
      <c r="G21" s="15"/>
      <c r="H21" s="15"/>
      <c r="I21" s="15"/>
      <c r="J21" s="7"/>
      <c r="K21" s="414"/>
    </row>
    <row r="22" spans="1:11" s="23" customFormat="1" ht="9.9499999999999993" customHeight="1" thickBot="1">
      <c r="A22" s="77" t="s">
        <v>222</v>
      </c>
      <c r="B22" s="122"/>
      <c r="C22" s="123"/>
      <c r="D22" s="53"/>
      <c r="E22" s="13"/>
      <c r="F22" s="13"/>
      <c r="G22" s="15"/>
      <c r="H22" s="15"/>
      <c r="I22" s="15"/>
      <c r="J22" s="7"/>
      <c r="K22" s="414"/>
    </row>
    <row r="23" spans="1:11" s="23" customFormat="1" ht="9.9499999999999993" customHeight="1">
      <c r="A23" s="6" t="s">
        <v>224</v>
      </c>
      <c r="B23" s="12"/>
      <c r="C23" s="118"/>
      <c r="D23" s="53"/>
      <c r="E23" s="13"/>
      <c r="F23" s="13"/>
      <c r="G23" s="13">
        <v>839428</v>
      </c>
      <c r="H23" s="13">
        <v>823058</v>
      </c>
      <c r="I23" s="14">
        <v>874923</v>
      </c>
      <c r="J23" s="7"/>
      <c r="K23" s="414"/>
    </row>
    <row r="24" spans="1:11" s="23" customFormat="1" ht="9.9499999999999993" customHeight="1">
      <c r="A24" s="10" t="s">
        <v>223</v>
      </c>
      <c r="B24" s="118"/>
      <c r="C24" s="118"/>
      <c r="D24" s="53"/>
      <c r="E24" s="13"/>
      <c r="F24" s="13"/>
      <c r="G24" s="13">
        <v>1556355</v>
      </c>
      <c r="H24" s="13">
        <v>1541706</v>
      </c>
      <c r="I24" s="14">
        <v>1627397</v>
      </c>
      <c r="J24" s="7"/>
      <c r="K24" s="414">
        <f>G24+H24+I24</f>
        <v>4725458</v>
      </c>
    </row>
    <row r="25" spans="1:11" s="43" customFormat="1" ht="9.9499999999999993" customHeight="1">
      <c r="A25" s="46" t="s">
        <v>225</v>
      </c>
      <c r="B25" s="120"/>
      <c r="C25" s="120"/>
      <c r="D25" s="116"/>
      <c r="E25" s="69"/>
      <c r="F25" s="69"/>
      <c r="G25" s="124">
        <v>53.935509572044936</v>
      </c>
      <c r="H25" s="124">
        <v>53.386183876822166</v>
      </c>
      <c r="I25" s="124">
        <v>53.762112133671138</v>
      </c>
      <c r="J25" s="117"/>
      <c r="K25" s="414"/>
    </row>
    <row r="26" spans="1:11" s="23" customFormat="1" ht="9.9499999999999993" customHeight="1" thickBot="1">
      <c r="A26" s="2"/>
      <c r="B26" s="7"/>
      <c r="C26" s="7"/>
      <c r="D26" s="2"/>
      <c r="E26" s="7"/>
      <c r="F26" s="7"/>
      <c r="G26" s="7"/>
      <c r="H26" s="7"/>
      <c r="I26" s="7"/>
      <c r="J26" s="7"/>
      <c r="K26" s="414"/>
    </row>
    <row r="27" spans="1:11" s="25" customFormat="1" ht="11.1" customHeight="1" thickBot="1">
      <c r="A27" s="1145" t="s">
        <v>32</v>
      </c>
      <c r="B27" s="1146"/>
      <c r="C27" s="1147"/>
      <c r="D27" s="31"/>
      <c r="E27" s="3"/>
      <c r="F27" s="3"/>
      <c r="G27" s="3"/>
      <c r="H27" s="3"/>
      <c r="I27" s="3"/>
      <c r="J27" s="3"/>
      <c r="K27" s="415"/>
    </row>
    <row r="28" spans="1:11" s="25" customFormat="1" ht="9.9499999999999993" customHeight="1">
      <c r="A28" s="2"/>
      <c r="B28" s="3"/>
      <c r="C28" s="3"/>
      <c r="D28" s="2"/>
      <c r="E28" s="7"/>
      <c r="F28" s="7"/>
      <c r="G28" s="7"/>
      <c r="H28" s="7"/>
      <c r="I28" s="7"/>
      <c r="J28" s="7"/>
      <c r="K28" s="415"/>
    </row>
    <row r="29" spans="1:11" s="42" customFormat="1" ht="9.9499999999999993" customHeight="1">
      <c r="A29" s="115" t="s">
        <v>33</v>
      </c>
      <c r="K29" s="403"/>
    </row>
    <row r="30" spans="1:11" s="25" customFormat="1" ht="8.65" customHeight="1">
      <c r="A30" s="10" t="s">
        <v>34</v>
      </c>
      <c r="B30" s="19"/>
      <c r="C30" s="19"/>
      <c r="D30" s="4"/>
      <c r="E30" s="13"/>
      <c r="F30" s="13"/>
      <c r="G30" s="13"/>
      <c r="H30" s="13"/>
      <c r="I30" s="13"/>
      <c r="J30" s="7"/>
      <c r="K30" s="415"/>
    </row>
    <row r="31" spans="1:11" s="25" customFormat="1" ht="8.65" customHeight="1">
      <c r="A31" s="10" t="s">
        <v>35</v>
      </c>
      <c r="B31" s="19"/>
      <c r="C31" s="19"/>
      <c r="D31" s="4"/>
      <c r="E31" s="13">
        <v>266611</v>
      </c>
      <c r="F31" s="13">
        <v>87994</v>
      </c>
      <c r="G31" s="13">
        <v>0</v>
      </c>
      <c r="H31" s="13">
        <v>19830</v>
      </c>
      <c r="I31" s="14">
        <v>102094</v>
      </c>
      <c r="J31" s="7"/>
      <c r="K31" s="415"/>
    </row>
    <row r="32" spans="1:11" s="25" customFormat="1" ht="8.65" customHeight="1">
      <c r="A32" s="10" t="s">
        <v>36</v>
      </c>
      <c r="B32" s="19"/>
      <c r="C32" s="19"/>
      <c r="D32" s="4"/>
      <c r="E32" s="13">
        <v>302584</v>
      </c>
      <c r="F32" s="13">
        <v>246283</v>
      </c>
      <c r="G32" s="13">
        <v>285276</v>
      </c>
      <c r="H32" s="13">
        <v>254670</v>
      </c>
      <c r="I32" s="14">
        <v>151082</v>
      </c>
      <c r="J32" s="7"/>
      <c r="K32" s="415"/>
    </row>
    <row r="33" spans="1:11" s="25" customFormat="1" ht="8.65" customHeight="1">
      <c r="A33" s="10" t="s">
        <v>37</v>
      </c>
      <c r="B33" s="19"/>
      <c r="C33" s="19"/>
      <c r="D33" s="4"/>
      <c r="E33" s="13">
        <v>718000</v>
      </c>
      <c r="F33" s="13">
        <v>722200</v>
      </c>
      <c r="G33" s="13">
        <v>736856</v>
      </c>
      <c r="H33" s="13">
        <v>734969</v>
      </c>
      <c r="I33" s="14">
        <v>777406</v>
      </c>
      <c r="J33" s="7"/>
      <c r="K33" s="415"/>
    </row>
    <row r="34" spans="1:11" s="25" customFormat="1" ht="8.65" customHeight="1">
      <c r="A34" s="10" t="s">
        <v>38</v>
      </c>
      <c r="B34" s="19"/>
      <c r="C34" s="19"/>
      <c r="D34" s="4"/>
      <c r="E34" s="13">
        <v>151627</v>
      </c>
      <c r="F34" s="13">
        <v>71525</v>
      </c>
      <c r="G34" s="13">
        <v>52616</v>
      </c>
      <c r="H34" s="13">
        <v>94166</v>
      </c>
      <c r="I34" s="14">
        <v>274061</v>
      </c>
      <c r="J34" s="7"/>
      <c r="K34" s="415"/>
    </row>
    <row r="35" spans="1:11" s="25" customFormat="1" ht="8.65" customHeight="1">
      <c r="A35" s="10" t="s">
        <v>39</v>
      </c>
      <c r="B35" s="19"/>
      <c r="C35" s="19"/>
      <c r="D35" s="4"/>
      <c r="E35" s="13"/>
      <c r="F35" s="13"/>
      <c r="G35" s="13"/>
      <c r="H35" s="13"/>
      <c r="I35" s="13"/>
      <c r="J35" s="7"/>
      <c r="K35" s="415"/>
    </row>
    <row r="36" spans="1:11" s="25" customFormat="1" ht="8.65" customHeight="1">
      <c r="A36" s="10" t="s">
        <v>40</v>
      </c>
      <c r="B36" s="19"/>
      <c r="C36" s="19"/>
      <c r="D36" s="4"/>
      <c r="E36" s="13">
        <v>2719206</v>
      </c>
      <c r="F36" s="13">
        <v>2675034</v>
      </c>
      <c r="G36" s="13">
        <v>2646398</v>
      </c>
      <c r="H36" s="13">
        <v>2818050</v>
      </c>
      <c r="I36" s="14">
        <v>2783614</v>
      </c>
      <c r="J36" s="7"/>
      <c r="K36" s="415"/>
    </row>
    <row r="37" spans="1:11" s="25" customFormat="1" ht="8.65" customHeight="1">
      <c r="A37" s="10" t="s">
        <v>41</v>
      </c>
      <c r="B37" s="19"/>
      <c r="C37" s="19"/>
      <c r="D37" s="4"/>
      <c r="E37" s="13">
        <v>21000</v>
      </c>
      <c r="F37" s="13">
        <v>21000</v>
      </c>
      <c r="G37" s="13">
        <v>21000</v>
      </c>
      <c r="H37" s="13">
        <v>21000</v>
      </c>
      <c r="I37" s="14">
        <v>21000</v>
      </c>
      <c r="J37" s="7"/>
      <c r="K37" s="415"/>
    </row>
    <row r="38" spans="1:11" s="23" customFormat="1" ht="8.65" customHeight="1">
      <c r="A38" s="10" t="s">
        <v>42</v>
      </c>
      <c r="B38" s="118"/>
      <c r="C38" s="118"/>
      <c r="D38" s="4"/>
      <c r="E38" s="13">
        <v>0</v>
      </c>
      <c r="F38" s="13">
        <v>0</v>
      </c>
      <c r="G38" s="13">
        <v>0</v>
      </c>
      <c r="H38" s="13">
        <v>0</v>
      </c>
      <c r="I38" s="14">
        <v>0</v>
      </c>
      <c r="J38" s="7"/>
      <c r="K38" s="414"/>
    </row>
    <row r="39" spans="1:11" s="25" customFormat="1" ht="8.65" customHeight="1">
      <c r="A39" s="10" t="s">
        <v>43</v>
      </c>
      <c r="B39" s="19"/>
      <c r="C39" s="19"/>
      <c r="D39" s="4"/>
      <c r="E39" s="13">
        <v>0</v>
      </c>
      <c r="F39" s="13">
        <v>0</v>
      </c>
      <c r="G39" s="13">
        <v>0</v>
      </c>
      <c r="H39" s="13">
        <v>0</v>
      </c>
      <c r="I39" s="14">
        <v>0</v>
      </c>
      <c r="J39" s="7"/>
      <c r="K39" s="415"/>
    </row>
    <row r="40" spans="1:11" s="23" customFormat="1" ht="8.65" customHeight="1">
      <c r="A40" s="10" t="s">
        <v>44</v>
      </c>
      <c r="B40" s="118"/>
      <c r="C40" s="118"/>
      <c r="D40" s="4"/>
      <c r="E40" s="13"/>
      <c r="F40" s="13"/>
      <c r="G40" s="13"/>
      <c r="H40" s="13"/>
      <c r="I40" s="13"/>
      <c r="J40" s="7"/>
      <c r="K40" s="414"/>
    </row>
    <row r="41" spans="1:11" s="23" customFormat="1" ht="8.65" customHeight="1">
      <c r="A41" s="10" t="s">
        <v>45</v>
      </c>
      <c r="B41" s="118"/>
      <c r="C41" s="118"/>
      <c r="D41" s="4"/>
      <c r="E41" s="13">
        <v>20436</v>
      </c>
      <c r="F41" s="13">
        <v>13632</v>
      </c>
      <c r="G41" s="13">
        <v>11841</v>
      </c>
      <c r="H41" s="13">
        <v>1860</v>
      </c>
      <c r="I41" s="14">
        <v>5692</v>
      </c>
      <c r="J41" s="33">
        <v>53461</v>
      </c>
      <c r="K41" s="414"/>
    </row>
    <row r="42" spans="1:11" s="25" customFormat="1" ht="8.65" customHeight="1">
      <c r="A42" s="10" t="s">
        <v>46</v>
      </c>
      <c r="B42" s="19"/>
      <c r="C42" s="19"/>
      <c r="D42" s="4"/>
      <c r="E42" s="13"/>
      <c r="F42" s="13"/>
      <c r="G42" s="13"/>
      <c r="H42" s="13"/>
      <c r="I42" s="13"/>
      <c r="J42" s="7"/>
      <c r="K42" s="415"/>
    </row>
    <row r="43" spans="1:11" s="25" customFormat="1" ht="8.65" customHeight="1">
      <c r="A43" s="10" t="s">
        <v>47</v>
      </c>
      <c r="B43" s="19"/>
      <c r="C43" s="19"/>
      <c r="D43" s="4"/>
      <c r="E43" s="13">
        <v>0</v>
      </c>
      <c r="F43" s="13">
        <v>0</v>
      </c>
      <c r="G43" s="13">
        <v>0</v>
      </c>
      <c r="H43" s="13">
        <v>0</v>
      </c>
      <c r="I43" s="14">
        <v>0</v>
      </c>
      <c r="J43" s="7"/>
      <c r="K43" s="415"/>
    </row>
    <row r="44" spans="1:11" s="25" customFormat="1" ht="8.1" customHeight="1">
      <c r="A44" s="10"/>
      <c r="B44" s="19"/>
      <c r="C44" s="19"/>
      <c r="D44" s="4"/>
      <c r="E44" s="13"/>
      <c r="F44" s="13"/>
      <c r="G44" s="13"/>
      <c r="H44" s="13"/>
      <c r="I44" s="13"/>
      <c r="J44" s="7"/>
      <c r="K44" s="415"/>
    </row>
    <row r="45" spans="1:11" s="101" customFormat="1" ht="9.9499999999999993" customHeight="1">
      <c r="A45" s="46" t="s">
        <v>48</v>
      </c>
      <c r="B45" s="125"/>
      <c r="C45" s="125"/>
      <c r="D45" s="91"/>
      <c r="E45" s="55">
        <v>4199464</v>
      </c>
      <c r="F45" s="55">
        <v>3837668</v>
      </c>
      <c r="G45" s="55">
        <v>3753987</v>
      </c>
      <c r="H45" s="55">
        <v>3944545</v>
      </c>
      <c r="I45" s="55">
        <v>4114949</v>
      </c>
      <c r="J45" s="33">
        <v>19850613</v>
      </c>
      <c r="K45" s="415"/>
    </row>
    <row r="46" spans="1:11" s="25" customFormat="1" ht="8.65" customHeight="1">
      <c r="A46" s="2"/>
      <c r="B46" s="3"/>
      <c r="C46" s="3"/>
      <c r="D46" s="2"/>
      <c r="E46" s="7"/>
      <c r="F46" s="7"/>
      <c r="G46" s="7"/>
      <c r="H46" s="7"/>
      <c r="I46" s="7"/>
      <c r="J46" s="33">
        <v>19850613</v>
      </c>
      <c r="K46" s="415"/>
    </row>
    <row r="47" spans="1:11" s="23" customFormat="1" ht="9.9499999999999993" customHeight="1">
      <c r="A47" s="115" t="s">
        <v>49</v>
      </c>
      <c r="B47" s="7"/>
      <c r="C47" s="7"/>
      <c r="D47" s="1"/>
      <c r="E47" s="7"/>
      <c r="F47" s="7"/>
      <c r="G47" s="7"/>
      <c r="H47" s="7"/>
      <c r="I47" s="7"/>
      <c r="J47" s="7"/>
      <c r="K47" s="414"/>
    </row>
    <row r="48" spans="1:11" s="23" customFormat="1" ht="8.65" customHeight="1">
      <c r="A48" s="10" t="s">
        <v>50</v>
      </c>
      <c r="B48" s="118"/>
      <c r="C48" s="118"/>
      <c r="D48" s="4"/>
      <c r="E48" s="13"/>
      <c r="F48" s="13"/>
      <c r="G48" s="13"/>
      <c r="H48" s="13"/>
      <c r="I48" s="13"/>
      <c r="J48" s="7"/>
      <c r="K48" s="414"/>
    </row>
    <row r="49" spans="1:12" s="23" customFormat="1" ht="8.65" customHeight="1">
      <c r="A49" s="10" t="s">
        <v>51</v>
      </c>
      <c r="B49" s="118"/>
      <c r="C49" s="118"/>
      <c r="D49" s="4"/>
      <c r="E49" s="13">
        <v>0</v>
      </c>
      <c r="F49" s="13">
        <v>0</v>
      </c>
      <c r="G49" s="13">
        <v>90453</v>
      </c>
      <c r="H49" s="13">
        <v>0</v>
      </c>
      <c r="I49" s="14">
        <v>146319</v>
      </c>
      <c r="J49" s="7"/>
      <c r="K49" s="414"/>
    </row>
    <row r="50" spans="1:12" s="23" customFormat="1" ht="8.65" customHeight="1">
      <c r="A50" s="10" t="s">
        <v>52</v>
      </c>
      <c r="B50" s="118"/>
      <c r="C50" s="118"/>
      <c r="D50" s="4"/>
      <c r="E50" s="13">
        <v>0</v>
      </c>
      <c r="F50" s="13">
        <v>0</v>
      </c>
      <c r="G50" s="13">
        <v>0</v>
      </c>
      <c r="H50" s="13">
        <v>165681</v>
      </c>
      <c r="I50" s="14">
        <v>0</v>
      </c>
      <c r="J50" s="7"/>
      <c r="K50" s="414"/>
    </row>
    <row r="51" spans="1:12" s="25" customFormat="1" ht="8.65" customHeight="1">
      <c r="A51" s="10" t="s">
        <v>53</v>
      </c>
      <c r="B51" s="19"/>
      <c r="C51" s="19"/>
      <c r="D51" s="4"/>
      <c r="E51" s="13">
        <v>2216790</v>
      </c>
      <c r="F51" s="13">
        <v>1930685</v>
      </c>
      <c r="G51" s="13">
        <v>1652080</v>
      </c>
      <c r="H51" s="13">
        <v>1789114</v>
      </c>
      <c r="I51" s="14">
        <v>2349843</v>
      </c>
      <c r="J51" s="7"/>
      <c r="K51" s="415"/>
    </row>
    <row r="52" spans="1:12" s="23" customFormat="1" ht="8.65" customHeight="1">
      <c r="A52" s="10" t="s">
        <v>228</v>
      </c>
      <c r="B52" s="118"/>
      <c r="C52" s="118"/>
      <c r="D52" s="4"/>
      <c r="E52" s="13">
        <v>0</v>
      </c>
      <c r="F52" s="13">
        <v>0</v>
      </c>
      <c r="G52" s="13">
        <v>0</v>
      </c>
      <c r="H52" s="13">
        <v>0</v>
      </c>
      <c r="I52" s="14">
        <v>0</v>
      </c>
      <c r="J52" s="7"/>
      <c r="K52" s="414"/>
    </row>
    <row r="53" spans="1:12" s="25" customFormat="1" ht="8.65" customHeight="1">
      <c r="A53" s="10" t="s">
        <v>54</v>
      </c>
      <c r="B53" s="19"/>
      <c r="C53" s="19"/>
      <c r="D53" s="4"/>
      <c r="E53" s="13">
        <v>0</v>
      </c>
      <c r="F53" s="13">
        <v>0</v>
      </c>
      <c r="G53" s="13">
        <v>0</v>
      </c>
      <c r="H53" s="13">
        <v>0</v>
      </c>
      <c r="I53" s="14">
        <v>0</v>
      </c>
      <c r="J53" s="7"/>
      <c r="K53" s="415"/>
    </row>
    <row r="54" spans="1:12" s="23" customFormat="1" ht="8.65" customHeight="1">
      <c r="A54" s="10" t="s">
        <v>55</v>
      </c>
      <c r="B54" s="118"/>
      <c r="C54" s="118"/>
      <c r="D54" s="4"/>
      <c r="E54" s="13">
        <v>511091</v>
      </c>
      <c r="F54" s="13">
        <v>355837</v>
      </c>
      <c r="G54" s="13">
        <v>464137</v>
      </c>
      <c r="H54" s="13">
        <v>555105</v>
      </c>
      <c r="I54" s="14">
        <v>151106</v>
      </c>
      <c r="J54" s="7"/>
      <c r="K54" s="414"/>
    </row>
    <row r="55" spans="1:12" s="23" customFormat="1" ht="8.65" customHeight="1">
      <c r="A55" s="10" t="s">
        <v>44</v>
      </c>
      <c r="B55" s="118"/>
      <c r="C55" s="118"/>
      <c r="D55" s="4"/>
      <c r="E55" s="13"/>
      <c r="F55" s="13"/>
      <c r="G55" s="13"/>
      <c r="H55" s="13"/>
      <c r="I55" s="13"/>
      <c r="J55" s="7"/>
      <c r="K55" s="414"/>
    </row>
    <row r="56" spans="1:12" s="23" customFormat="1" ht="8.65" customHeight="1">
      <c r="A56" s="10" t="s">
        <v>229</v>
      </c>
      <c r="B56" s="118"/>
      <c r="C56" s="118"/>
      <c r="D56" s="4"/>
      <c r="E56" s="13">
        <v>492518</v>
      </c>
      <c r="F56" s="13">
        <v>535498</v>
      </c>
      <c r="G56" s="13">
        <v>558941</v>
      </c>
      <c r="H56" s="13">
        <v>625481</v>
      </c>
      <c r="I56" s="14">
        <v>657603</v>
      </c>
      <c r="J56" s="33">
        <v>2870041</v>
      </c>
      <c r="K56" s="414"/>
    </row>
    <row r="57" spans="1:12" s="25" customFormat="1" ht="8.65" customHeight="1">
      <c r="A57" s="10" t="s">
        <v>56</v>
      </c>
      <c r="B57" s="19"/>
      <c r="C57" s="19"/>
      <c r="D57" s="4"/>
      <c r="E57" s="13"/>
      <c r="F57" s="13"/>
      <c r="G57" s="13"/>
      <c r="H57" s="13"/>
      <c r="I57" s="13"/>
      <c r="J57" s="7"/>
      <c r="K57" s="415"/>
    </row>
    <row r="58" spans="1:12" s="25" customFormat="1" ht="8.65" customHeight="1">
      <c r="A58" s="10" t="s">
        <v>57</v>
      </c>
      <c r="B58" s="19"/>
      <c r="C58" s="19"/>
      <c r="D58" s="4"/>
      <c r="E58" s="13">
        <v>979065</v>
      </c>
      <c r="F58" s="13">
        <v>1015648</v>
      </c>
      <c r="G58" s="13">
        <v>988376</v>
      </c>
      <c r="H58" s="13">
        <v>809164</v>
      </c>
      <c r="I58" s="14">
        <v>810078</v>
      </c>
      <c r="J58" s="144"/>
      <c r="K58" s="415"/>
    </row>
    <row r="59" spans="1:12" s="25" customFormat="1" ht="8.1" customHeight="1">
      <c r="A59" s="10"/>
      <c r="B59" s="19"/>
      <c r="C59" s="19"/>
      <c r="D59" s="4"/>
      <c r="E59" s="13"/>
      <c r="F59" s="13"/>
      <c r="G59" s="13"/>
      <c r="H59" s="13"/>
      <c r="I59" s="13"/>
      <c r="J59" s="7"/>
      <c r="K59" s="415"/>
    </row>
    <row r="60" spans="1:12" s="43" customFormat="1" ht="9.9499999999999993" customHeight="1">
      <c r="A60" s="46" t="s">
        <v>58</v>
      </c>
      <c r="B60" s="120"/>
      <c r="C60" s="120"/>
      <c r="D60" s="91"/>
      <c r="E60" s="55">
        <v>4199464</v>
      </c>
      <c r="F60" s="55">
        <v>3837668</v>
      </c>
      <c r="G60" s="55">
        <v>3753987</v>
      </c>
      <c r="H60" s="55">
        <v>3944545</v>
      </c>
      <c r="I60" s="55">
        <v>4114949</v>
      </c>
      <c r="J60" s="108" t="s">
        <v>270</v>
      </c>
      <c r="K60" s="417"/>
      <c r="L60" s="143"/>
    </row>
    <row r="61" spans="1:12" s="25" customFormat="1" ht="9.9499999999999993" customHeight="1" thickBot="1">
      <c r="A61" s="2"/>
      <c r="B61" s="3"/>
      <c r="C61" s="3"/>
      <c r="D61" s="2"/>
      <c r="E61" s="7"/>
      <c r="F61" s="7"/>
      <c r="G61" s="7"/>
      <c r="H61" s="7"/>
      <c r="I61" s="7"/>
      <c r="J61" s="33">
        <v>19850613</v>
      </c>
      <c r="K61" s="415"/>
    </row>
    <row r="62" spans="1:12" s="25" customFormat="1" ht="11.1" customHeight="1" thickBot="1">
      <c r="A62" s="1145" t="s">
        <v>59</v>
      </c>
      <c r="B62" s="1146"/>
      <c r="C62" s="1147"/>
      <c r="D62" s="31"/>
      <c r="E62" s="3"/>
      <c r="F62" s="3"/>
      <c r="G62" s="3"/>
      <c r="H62" s="3"/>
      <c r="I62" s="3"/>
      <c r="J62" s="3"/>
      <c r="K62" s="415"/>
    </row>
    <row r="63" spans="1:12" s="23" customFormat="1" ht="9.9499999999999993" customHeight="1">
      <c r="A63" s="2"/>
      <c r="B63" s="7"/>
      <c r="C63" s="7"/>
      <c r="D63" s="2"/>
      <c r="E63" s="34"/>
      <c r="F63" s="34"/>
      <c r="G63" s="24"/>
      <c r="H63" s="24"/>
      <c r="I63" s="34"/>
      <c r="J63" s="7"/>
      <c r="K63" s="414"/>
    </row>
    <row r="64" spans="1:12" s="43" customFormat="1" ht="9.9499999999999993" customHeight="1">
      <c r="A64" s="42" t="s">
        <v>60</v>
      </c>
      <c r="B64" s="56"/>
      <c r="C64" s="56"/>
      <c r="D64" s="109"/>
      <c r="E64" s="56"/>
      <c r="F64" s="56"/>
      <c r="G64" s="56"/>
      <c r="H64" s="56"/>
      <c r="I64" s="56"/>
      <c r="J64" s="56"/>
      <c r="K64" s="414"/>
    </row>
    <row r="65" spans="1:11" s="25" customFormat="1" ht="8.85" customHeight="1">
      <c r="A65" s="2"/>
      <c r="B65" s="3"/>
      <c r="C65" s="3"/>
      <c r="D65" s="2"/>
      <c r="E65" s="7"/>
      <c r="F65" s="7"/>
      <c r="G65" s="7"/>
      <c r="H65" s="7"/>
      <c r="I65" s="7"/>
      <c r="J65" s="7"/>
      <c r="K65" s="415"/>
    </row>
    <row r="66" spans="1:11" s="43" customFormat="1" ht="9.9499999999999993" customHeight="1">
      <c r="A66" s="42" t="s">
        <v>61</v>
      </c>
      <c r="B66" s="56"/>
      <c r="C66" s="56"/>
      <c r="D66" s="42"/>
      <c r="E66" s="56"/>
      <c r="F66" s="56"/>
      <c r="G66" s="56"/>
      <c r="H66" s="56"/>
      <c r="I66" s="56"/>
      <c r="J66" s="56"/>
      <c r="K66" s="414"/>
    </row>
    <row r="67" spans="1:11" s="23" customFormat="1" ht="8.65" customHeight="1">
      <c r="A67" s="10" t="s">
        <v>62</v>
      </c>
      <c r="B67" s="118"/>
      <c r="C67" s="118"/>
      <c r="D67" s="4"/>
      <c r="E67" s="13">
        <v>197447</v>
      </c>
      <c r="F67" s="13">
        <v>193658</v>
      </c>
      <c r="G67" s="13">
        <v>201695</v>
      </c>
      <c r="H67" s="13">
        <v>226598</v>
      </c>
      <c r="I67" s="14">
        <v>219131</v>
      </c>
      <c r="J67" s="7"/>
      <c r="K67" s="414"/>
    </row>
    <row r="68" spans="1:11" s="23" customFormat="1" ht="8.65" customHeight="1">
      <c r="A68" s="10" t="s">
        <v>63</v>
      </c>
      <c r="B68" s="118"/>
      <c r="C68" s="118"/>
      <c r="D68" s="4"/>
      <c r="E68" s="13">
        <v>46009</v>
      </c>
      <c r="F68" s="13">
        <v>44332</v>
      </c>
      <c r="G68" s="13">
        <v>39379</v>
      </c>
      <c r="H68" s="13">
        <v>47249</v>
      </c>
      <c r="I68" s="14">
        <v>113376</v>
      </c>
      <c r="J68" s="7"/>
      <c r="K68" s="414"/>
    </row>
    <row r="69" spans="1:11" s="23" customFormat="1" ht="8.65" customHeight="1">
      <c r="A69" s="10" t="s">
        <v>64</v>
      </c>
      <c r="B69" s="118"/>
      <c r="C69" s="118"/>
      <c r="D69" s="4"/>
      <c r="E69" s="13">
        <v>506434</v>
      </c>
      <c r="F69" s="13">
        <v>588498</v>
      </c>
      <c r="G69" s="13">
        <v>560744</v>
      </c>
      <c r="H69" s="13">
        <v>638901</v>
      </c>
      <c r="I69" s="14">
        <v>616802</v>
      </c>
      <c r="J69" s="7"/>
      <c r="K69" s="414"/>
    </row>
    <row r="70" spans="1:11" s="23" customFormat="1" ht="8.65" customHeight="1">
      <c r="A70" s="10" t="s">
        <v>65</v>
      </c>
      <c r="B70" s="118"/>
      <c r="C70" s="118"/>
      <c r="D70" s="4"/>
      <c r="E70" s="13">
        <v>27413</v>
      </c>
      <c r="F70" s="13">
        <v>25086</v>
      </c>
      <c r="G70" s="13">
        <v>26126</v>
      </c>
      <c r="H70" s="13">
        <v>31132</v>
      </c>
      <c r="I70" s="14">
        <v>24597</v>
      </c>
      <c r="J70" s="7"/>
      <c r="K70" s="414"/>
    </row>
    <row r="71" spans="1:11" s="23" customFormat="1" ht="8.65" customHeight="1">
      <c r="A71" s="10" t="s">
        <v>66</v>
      </c>
      <c r="B71" s="118"/>
      <c r="C71" s="118"/>
      <c r="D71" s="4"/>
      <c r="E71" s="13">
        <v>9595</v>
      </c>
      <c r="F71" s="13">
        <v>9150</v>
      </c>
      <c r="G71" s="13">
        <v>11472</v>
      </c>
      <c r="H71" s="13">
        <v>13410</v>
      </c>
      <c r="I71" s="14">
        <v>13710</v>
      </c>
      <c r="J71" s="7"/>
      <c r="K71" s="414"/>
    </row>
    <row r="72" spans="1:11" s="23" customFormat="1" ht="8.65" customHeight="1">
      <c r="A72" s="10" t="s">
        <v>67</v>
      </c>
      <c r="B72" s="118"/>
      <c r="C72" s="118"/>
      <c r="D72" s="4"/>
      <c r="E72" s="13">
        <v>124310</v>
      </c>
      <c r="F72" s="13">
        <v>147184</v>
      </c>
      <c r="G72" s="13">
        <v>163084</v>
      </c>
      <c r="H72" s="13">
        <v>195041</v>
      </c>
      <c r="I72" s="14">
        <v>169604</v>
      </c>
      <c r="J72" s="7"/>
      <c r="K72" s="414"/>
    </row>
    <row r="73" spans="1:11" s="23" customFormat="1" ht="8.65" customHeight="1">
      <c r="A73" s="10" t="s">
        <v>68</v>
      </c>
      <c r="B73" s="118"/>
      <c r="C73" s="118"/>
      <c r="D73" s="4"/>
      <c r="E73" s="13">
        <v>129543</v>
      </c>
      <c r="F73" s="13">
        <v>135078</v>
      </c>
      <c r="G73" s="13">
        <v>90031</v>
      </c>
      <c r="H73" s="13">
        <v>123791</v>
      </c>
      <c r="I73" s="14">
        <v>143666</v>
      </c>
      <c r="J73" s="7"/>
      <c r="K73" s="414"/>
    </row>
    <row r="74" spans="1:11" s="23" customFormat="1" ht="8.65" customHeight="1">
      <c r="A74" s="10" t="s">
        <v>69</v>
      </c>
      <c r="B74" s="118"/>
      <c r="C74" s="118"/>
      <c r="D74" s="4"/>
      <c r="E74" s="13">
        <v>200708</v>
      </c>
      <c r="F74" s="13">
        <v>205281</v>
      </c>
      <c r="G74" s="13">
        <v>231860</v>
      </c>
      <c r="H74" s="13">
        <v>220953</v>
      </c>
      <c r="I74" s="14">
        <v>233435</v>
      </c>
      <c r="J74" s="7"/>
      <c r="K74" s="414"/>
    </row>
    <row r="75" spans="1:11" s="23" customFormat="1" ht="8.65" customHeight="1">
      <c r="A75" s="10" t="s">
        <v>70</v>
      </c>
      <c r="B75" s="118"/>
      <c r="C75" s="118"/>
      <c r="D75" s="4"/>
      <c r="E75" s="13">
        <v>67864</v>
      </c>
      <c r="F75" s="13">
        <v>108934</v>
      </c>
      <c r="G75" s="13">
        <v>196344</v>
      </c>
      <c r="H75" s="13">
        <v>134149</v>
      </c>
      <c r="I75" s="14">
        <v>109979</v>
      </c>
      <c r="J75" s="7"/>
      <c r="K75" s="414"/>
    </row>
    <row r="76" spans="1:11" s="23" customFormat="1" ht="8.65" customHeight="1">
      <c r="A76" s="10" t="s">
        <v>71</v>
      </c>
      <c r="B76" s="118"/>
      <c r="C76" s="118"/>
      <c r="D76" s="4"/>
      <c r="E76" s="13">
        <v>118743</v>
      </c>
      <c r="F76" s="13">
        <v>90022</v>
      </c>
      <c r="G76" s="13">
        <v>101450</v>
      </c>
      <c r="H76" s="13">
        <v>106579</v>
      </c>
      <c r="I76" s="14">
        <v>91912</v>
      </c>
      <c r="J76" s="7"/>
      <c r="K76" s="414"/>
    </row>
    <row r="77" spans="1:11" s="23" customFormat="1" ht="8.1" customHeight="1">
      <c r="A77" s="10"/>
      <c r="B77" s="118"/>
      <c r="C77" s="118"/>
      <c r="D77" s="4"/>
      <c r="E77" s="13"/>
      <c r="F77" s="13"/>
      <c r="G77" s="13"/>
      <c r="H77" s="13"/>
      <c r="I77" s="13"/>
      <c r="J77" s="7"/>
      <c r="K77" s="414"/>
    </row>
    <row r="78" spans="1:11" s="43" customFormat="1" ht="9.9499999999999993" customHeight="1">
      <c r="A78" s="46" t="s">
        <v>72</v>
      </c>
      <c r="B78" s="120"/>
      <c r="C78" s="120"/>
      <c r="D78" s="91"/>
      <c r="E78" s="55">
        <v>1428066</v>
      </c>
      <c r="F78" s="55">
        <v>1547223</v>
      </c>
      <c r="G78" s="55">
        <v>1622185</v>
      </c>
      <c r="H78" s="55">
        <v>1737803</v>
      </c>
      <c r="I78" s="55">
        <v>1736212</v>
      </c>
      <c r="J78" s="56"/>
      <c r="K78" s="414"/>
    </row>
    <row r="79" spans="1:11" s="23" customFormat="1" ht="8.85" customHeight="1">
      <c r="A79" s="2"/>
      <c r="B79" s="7"/>
      <c r="C79" s="7"/>
      <c r="D79" s="2"/>
      <c r="E79" s="22"/>
      <c r="F79" s="22"/>
      <c r="G79" s="24"/>
      <c r="H79" s="24"/>
      <c r="I79" s="22"/>
      <c r="J79" s="33">
        <v>8071489</v>
      </c>
      <c r="K79" s="414"/>
    </row>
    <row r="80" spans="1:11" s="43" customFormat="1" ht="9.9499999999999993" customHeight="1">
      <c r="A80" s="42" t="s">
        <v>74</v>
      </c>
      <c r="B80" s="56"/>
      <c r="C80" s="56"/>
      <c r="D80" s="42"/>
      <c r="E80" s="105"/>
      <c r="F80" s="105"/>
      <c r="G80" s="106"/>
      <c r="H80" s="106"/>
      <c r="I80" s="105"/>
      <c r="J80" s="56"/>
      <c r="K80" s="414"/>
    </row>
    <row r="81" spans="1:11" s="23" customFormat="1" ht="8.65" customHeight="1">
      <c r="A81" s="10" t="s">
        <v>62</v>
      </c>
      <c r="B81" s="118"/>
      <c r="C81" s="118"/>
      <c r="D81" s="4"/>
      <c r="E81" s="13">
        <v>24398</v>
      </c>
      <c r="F81" s="13">
        <v>18013</v>
      </c>
      <c r="G81" s="13">
        <v>21003</v>
      </c>
      <c r="H81" s="13">
        <v>24805</v>
      </c>
      <c r="I81" s="14">
        <v>24176</v>
      </c>
      <c r="J81" s="7"/>
      <c r="K81" s="414"/>
    </row>
    <row r="82" spans="1:11" s="23" customFormat="1" ht="8.65" customHeight="1">
      <c r="A82" s="10" t="s">
        <v>63</v>
      </c>
      <c r="B82" s="118"/>
      <c r="C82" s="118"/>
      <c r="D82" s="4"/>
      <c r="E82" s="13">
        <v>9576</v>
      </c>
      <c r="F82" s="13">
        <v>19189</v>
      </c>
      <c r="G82" s="13">
        <v>12116</v>
      </c>
      <c r="H82" s="13">
        <v>12607</v>
      </c>
      <c r="I82" s="14">
        <v>163055</v>
      </c>
      <c r="J82" s="7"/>
      <c r="K82" s="414"/>
    </row>
    <row r="83" spans="1:11" s="23" customFormat="1" ht="8.65" customHeight="1">
      <c r="A83" s="10" t="s">
        <v>64</v>
      </c>
      <c r="B83" s="118"/>
      <c r="C83" s="118"/>
      <c r="D83" s="4"/>
      <c r="E83" s="13">
        <v>5641</v>
      </c>
      <c r="F83" s="13">
        <v>1142</v>
      </c>
      <c r="G83" s="13">
        <v>1069</v>
      </c>
      <c r="H83" s="13">
        <v>119</v>
      </c>
      <c r="I83" s="14">
        <v>2618</v>
      </c>
      <c r="J83" s="7"/>
      <c r="K83" s="414"/>
    </row>
    <row r="84" spans="1:11" s="23" customFormat="1" ht="8.65" customHeight="1">
      <c r="A84" s="10" t="s">
        <v>65</v>
      </c>
      <c r="B84" s="118"/>
      <c r="C84" s="118"/>
      <c r="D84" s="4"/>
      <c r="E84" s="13">
        <v>7730</v>
      </c>
      <c r="F84" s="13">
        <v>7960</v>
      </c>
      <c r="G84" s="13">
        <v>6960</v>
      </c>
      <c r="H84" s="13">
        <v>8540</v>
      </c>
      <c r="I84" s="14">
        <v>8770</v>
      </c>
      <c r="J84" s="7"/>
      <c r="K84" s="414"/>
    </row>
    <row r="85" spans="1:11" s="23" customFormat="1" ht="8.65" customHeight="1">
      <c r="A85" s="10" t="s">
        <v>66</v>
      </c>
      <c r="B85" s="118"/>
      <c r="C85" s="118"/>
      <c r="D85" s="4"/>
      <c r="E85" s="13">
        <v>0</v>
      </c>
      <c r="F85" s="13">
        <v>0</v>
      </c>
      <c r="G85" s="13">
        <v>0</v>
      </c>
      <c r="H85" s="13">
        <v>0</v>
      </c>
      <c r="I85" s="14">
        <v>0</v>
      </c>
      <c r="J85" s="7"/>
      <c r="K85" s="414"/>
    </row>
    <row r="86" spans="1:11" s="23" customFormat="1" ht="8.65" customHeight="1">
      <c r="A86" s="10" t="s">
        <v>67</v>
      </c>
      <c r="B86" s="118"/>
      <c r="C86" s="118"/>
      <c r="D86" s="4"/>
      <c r="E86" s="13">
        <v>474</v>
      </c>
      <c r="F86" s="13">
        <v>620</v>
      </c>
      <c r="G86" s="13">
        <v>624</v>
      </c>
      <c r="H86" s="13">
        <v>656</v>
      </c>
      <c r="I86" s="14">
        <v>813</v>
      </c>
      <c r="J86" s="7"/>
      <c r="K86" s="414"/>
    </row>
    <row r="87" spans="1:11" s="23" customFormat="1" ht="8.65" customHeight="1">
      <c r="A87" s="10" t="s">
        <v>68</v>
      </c>
      <c r="B87" s="118"/>
      <c r="C87" s="118"/>
      <c r="D87" s="4"/>
      <c r="E87" s="13">
        <v>2060</v>
      </c>
      <c r="F87" s="13">
        <v>2060</v>
      </c>
      <c r="G87" s="13">
        <v>2060</v>
      </c>
      <c r="H87" s="13">
        <v>2060</v>
      </c>
      <c r="I87" s="14">
        <v>3652</v>
      </c>
      <c r="J87" s="7"/>
      <c r="K87" s="414"/>
    </row>
    <row r="88" spans="1:11" s="23" customFormat="1" ht="8.65" customHeight="1">
      <c r="A88" s="10" t="s">
        <v>69</v>
      </c>
      <c r="B88" s="118"/>
      <c r="C88" s="118"/>
      <c r="D88" s="4"/>
      <c r="E88" s="13">
        <v>156934</v>
      </c>
      <c r="F88" s="13">
        <v>155633</v>
      </c>
      <c r="G88" s="13">
        <v>170067</v>
      </c>
      <c r="H88" s="13">
        <v>159922</v>
      </c>
      <c r="I88" s="14">
        <v>172833</v>
      </c>
      <c r="J88" s="7"/>
      <c r="K88" s="414"/>
    </row>
    <row r="89" spans="1:11" s="23" customFormat="1" ht="8.65" customHeight="1">
      <c r="A89" s="10" t="s">
        <v>70</v>
      </c>
      <c r="B89" s="118"/>
      <c r="C89" s="118"/>
      <c r="D89" s="4"/>
      <c r="E89" s="13">
        <v>57169</v>
      </c>
      <c r="F89" s="13">
        <v>126402</v>
      </c>
      <c r="G89" s="13">
        <v>250077</v>
      </c>
      <c r="H89" s="13">
        <v>174644</v>
      </c>
      <c r="I89" s="14">
        <v>147634</v>
      </c>
      <c r="J89" s="7"/>
      <c r="K89" s="414"/>
    </row>
    <row r="90" spans="1:11" s="23" customFormat="1" ht="8.65" customHeight="1">
      <c r="A90" s="10" t="s">
        <v>71</v>
      </c>
      <c r="B90" s="118"/>
      <c r="C90" s="118"/>
      <c r="D90" s="4"/>
      <c r="E90" s="13">
        <v>1007467</v>
      </c>
      <c r="F90" s="13">
        <v>1249087</v>
      </c>
      <c r="G90" s="13">
        <v>1128237</v>
      </c>
      <c r="H90" s="13">
        <v>1175239</v>
      </c>
      <c r="I90" s="14">
        <v>1213576</v>
      </c>
      <c r="J90" s="7"/>
      <c r="K90" s="414"/>
    </row>
    <row r="91" spans="1:11" s="23" customFormat="1" ht="8.1" customHeight="1">
      <c r="A91" s="10"/>
      <c r="B91" s="118"/>
      <c r="C91" s="118"/>
      <c r="D91" s="4"/>
      <c r="E91" s="13"/>
      <c r="F91" s="13"/>
      <c r="G91" s="13"/>
      <c r="H91" s="13" t="s">
        <v>75</v>
      </c>
      <c r="I91" s="13"/>
      <c r="J91" s="7"/>
      <c r="K91" s="414"/>
    </row>
    <row r="92" spans="1:11" s="114" customFormat="1" ht="9.9499999999999993" customHeight="1">
      <c r="A92" s="46" t="s">
        <v>76</v>
      </c>
      <c r="B92" s="126"/>
      <c r="C92" s="126"/>
      <c r="D92" s="91"/>
      <c r="E92" s="55">
        <v>1271449</v>
      </c>
      <c r="F92" s="55">
        <v>1580106</v>
      </c>
      <c r="G92" s="55">
        <v>1592213</v>
      </c>
      <c r="H92" s="55">
        <v>1558592</v>
      </c>
      <c r="I92" s="55">
        <v>1737127</v>
      </c>
      <c r="J92" s="113">
        <v>7739487</v>
      </c>
      <c r="K92" s="414"/>
    </row>
    <row r="93" spans="1:11" s="40" customFormat="1" ht="12" customHeight="1">
      <c r="A93" s="145">
        <v>40</v>
      </c>
      <c r="B93" s="127" t="s">
        <v>302</v>
      </c>
      <c r="C93" s="39"/>
      <c r="D93" s="1189" t="s">
        <v>29</v>
      </c>
      <c r="E93" s="1189"/>
      <c r="F93" s="1189"/>
      <c r="G93" s="1189"/>
      <c r="H93" s="1189"/>
      <c r="I93" s="76" t="s">
        <v>241</v>
      </c>
      <c r="J93" s="39"/>
      <c r="K93" s="415"/>
    </row>
    <row r="94" spans="1:11" s="41" customFormat="1" ht="9.9499999999999993" customHeight="1">
      <c r="A94" s="128"/>
      <c r="B94" s="29"/>
      <c r="C94" s="29"/>
      <c r="D94" s="27"/>
      <c r="E94" s="27"/>
      <c r="F94" s="27"/>
      <c r="G94" s="27"/>
      <c r="H94" s="27"/>
      <c r="I94" s="26"/>
      <c r="J94" s="29"/>
      <c r="K94" s="415"/>
    </row>
    <row r="95" spans="1:11" s="25" customFormat="1" ht="9.9499999999999993" customHeight="1" thickBot="1">
      <c r="A95" s="1"/>
      <c r="B95" s="3"/>
      <c r="C95" s="3"/>
      <c r="D95" s="94" t="s">
        <v>31</v>
      </c>
      <c r="E95" s="95">
        <v>2005</v>
      </c>
      <c r="F95" s="95">
        <v>2006</v>
      </c>
      <c r="G95" s="95">
        <v>2007</v>
      </c>
      <c r="H95" s="95">
        <v>2008</v>
      </c>
      <c r="I95" s="95">
        <v>2009</v>
      </c>
      <c r="J95" s="3"/>
      <c r="K95" s="415"/>
    </row>
    <row r="96" spans="1:11" s="25" customFormat="1" ht="9.9499999999999993" customHeight="1" thickBot="1">
      <c r="A96" s="1145" t="s">
        <v>73</v>
      </c>
      <c r="B96" s="1146"/>
      <c r="C96" s="1147"/>
      <c r="D96" s="31"/>
      <c r="E96" s="3"/>
      <c r="F96" s="3"/>
      <c r="G96" s="3"/>
      <c r="H96" s="3"/>
      <c r="I96" s="3"/>
      <c r="J96" s="3"/>
      <c r="K96" s="415"/>
    </row>
    <row r="97" spans="1:11" s="23" customFormat="1" ht="9.9499999999999993" customHeight="1">
      <c r="A97" s="2"/>
      <c r="B97" s="7"/>
      <c r="C97" s="7"/>
      <c r="D97" s="2"/>
      <c r="E97" s="7"/>
      <c r="F97" s="7"/>
      <c r="G97" s="7"/>
      <c r="H97" s="7"/>
      <c r="I97" s="7"/>
      <c r="J97" s="7"/>
      <c r="K97" s="414"/>
    </row>
    <row r="98" spans="1:11" s="43" customFormat="1" ht="9.9499999999999993" customHeight="1">
      <c r="A98" s="42" t="s">
        <v>77</v>
      </c>
      <c r="B98" s="56"/>
      <c r="C98" s="56"/>
      <c r="D98" s="109"/>
      <c r="E98" s="105"/>
      <c r="F98" s="105"/>
      <c r="G98" s="106"/>
      <c r="H98" s="106"/>
      <c r="I98" s="105"/>
      <c r="J98" s="56"/>
      <c r="K98" s="414"/>
    </row>
    <row r="99" spans="1:11" s="23" customFormat="1" ht="8.65" customHeight="1">
      <c r="A99" s="10" t="s">
        <v>62</v>
      </c>
      <c r="B99" s="118"/>
      <c r="C99" s="118"/>
      <c r="D99" s="4"/>
      <c r="E99" s="13">
        <v>-173049</v>
      </c>
      <c r="F99" s="13">
        <v>-175645</v>
      </c>
      <c r="G99" s="13">
        <v>-180692</v>
      </c>
      <c r="H99" s="13">
        <v>-201793</v>
      </c>
      <c r="I99" s="13">
        <v>-194955</v>
      </c>
      <c r="J99" s="7"/>
      <c r="K99" s="414"/>
    </row>
    <row r="100" spans="1:11" s="23" customFormat="1" ht="8.65" customHeight="1">
      <c r="A100" s="10" t="s">
        <v>63</v>
      </c>
      <c r="B100" s="118"/>
      <c r="C100" s="118"/>
      <c r="D100" s="4"/>
      <c r="E100" s="13">
        <v>-36433</v>
      </c>
      <c r="F100" s="13">
        <v>-25143</v>
      </c>
      <c r="G100" s="13">
        <v>-27263</v>
      </c>
      <c r="H100" s="13">
        <v>-34642</v>
      </c>
      <c r="I100" s="13">
        <v>49679</v>
      </c>
      <c r="J100" s="7"/>
      <c r="K100" s="414"/>
    </row>
    <row r="101" spans="1:11" s="23" customFormat="1" ht="8.65" customHeight="1">
      <c r="A101" s="10" t="s">
        <v>64</v>
      </c>
      <c r="B101" s="118"/>
      <c r="C101" s="118"/>
      <c r="D101" s="4"/>
      <c r="E101" s="13">
        <v>-500793</v>
      </c>
      <c r="F101" s="13">
        <v>-587356</v>
      </c>
      <c r="G101" s="13">
        <v>-559675</v>
      </c>
      <c r="H101" s="13">
        <v>-638782</v>
      </c>
      <c r="I101" s="13">
        <v>-614184</v>
      </c>
      <c r="J101" s="7"/>
      <c r="K101" s="414"/>
    </row>
    <row r="102" spans="1:11" s="23" customFormat="1" ht="8.65" customHeight="1">
      <c r="A102" s="10" t="s">
        <v>65</v>
      </c>
      <c r="B102" s="118"/>
      <c r="C102" s="118"/>
      <c r="D102" s="4"/>
      <c r="E102" s="13">
        <v>-19683</v>
      </c>
      <c r="F102" s="13">
        <v>-17126</v>
      </c>
      <c r="G102" s="13">
        <v>-19166</v>
      </c>
      <c r="H102" s="13">
        <v>-22592</v>
      </c>
      <c r="I102" s="13">
        <v>-15827</v>
      </c>
      <c r="J102" s="7"/>
      <c r="K102" s="414"/>
    </row>
    <row r="103" spans="1:11" s="23" customFormat="1" ht="8.65" customHeight="1">
      <c r="A103" s="10" t="s">
        <v>66</v>
      </c>
      <c r="B103" s="118"/>
      <c r="C103" s="118"/>
      <c r="D103" s="4"/>
      <c r="E103" s="13">
        <v>-9595</v>
      </c>
      <c r="F103" s="13">
        <v>-9150</v>
      </c>
      <c r="G103" s="13">
        <v>-11472</v>
      </c>
      <c r="H103" s="13">
        <v>-13410</v>
      </c>
      <c r="I103" s="13">
        <v>-13710</v>
      </c>
      <c r="J103" s="7"/>
      <c r="K103" s="414"/>
    </row>
    <row r="104" spans="1:11" s="23" customFormat="1" ht="8.65" customHeight="1">
      <c r="A104" s="10" t="s">
        <v>67</v>
      </c>
      <c r="B104" s="118"/>
      <c r="C104" s="118"/>
      <c r="D104" s="4"/>
      <c r="E104" s="13">
        <v>-123836</v>
      </c>
      <c r="F104" s="13">
        <v>-146564</v>
      </c>
      <c r="G104" s="13">
        <v>-162460</v>
      </c>
      <c r="H104" s="13">
        <v>-194385</v>
      </c>
      <c r="I104" s="13">
        <v>-168791</v>
      </c>
      <c r="J104" s="7"/>
      <c r="K104" s="414"/>
    </row>
    <row r="105" spans="1:11" s="23" customFormat="1" ht="8.65" customHeight="1">
      <c r="A105" s="10" t="s">
        <v>68</v>
      </c>
      <c r="B105" s="118"/>
      <c r="C105" s="118"/>
      <c r="D105" s="4"/>
      <c r="E105" s="13">
        <v>-127483</v>
      </c>
      <c r="F105" s="13">
        <v>-133018</v>
      </c>
      <c r="G105" s="13">
        <v>-87971</v>
      </c>
      <c r="H105" s="13">
        <v>-121731</v>
      </c>
      <c r="I105" s="13">
        <v>-140014</v>
      </c>
      <c r="J105" s="7"/>
      <c r="K105" s="414"/>
    </row>
    <row r="106" spans="1:11" s="23" customFormat="1" ht="8.65" customHeight="1">
      <c r="A106" s="10" t="s">
        <v>69</v>
      </c>
      <c r="B106" s="118"/>
      <c r="C106" s="118"/>
      <c r="D106" s="4"/>
      <c r="E106" s="13">
        <v>-43774</v>
      </c>
      <c r="F106" s="13">
        <v>-49648</v>
      </c>
      <c r="G106" s="13">
        <v>-61793</v>
      </c>
      <c r="H106" s="13">
        <v>-61031</v>
      </c>
      <c r="I106" s="13">
        <v>-60602</v>
      </c>
      <c r="J106" s="7"/>
      <c r="K106" s="414"/>
    </row>
    <row r="107" spans="1:11" s="23" customFormat="1" ht="8.65" customHeight="1">
      <c r="A107" s="10" t="s">
        <v>70</v>
      </c>
      <c r="B107" s="118"/>
      <c r="C107" s="118"/>
      <c r="D107" s="4"/>
      <c r="E107" s="13">
        <v>-10695</v>
      </c>
      <c r="F107" s="13">
        <v>17468</v>
      </c>
      <c r="G107" s="13">
        <v>53733</v>
      </c>
      <c r="H107" s="13">
        <v>40495</v>
      </c>
      <c r="I107" s="13">
        <v>37655</v>
      </c>
      <c r="J107" s="7"/>
      <c r="K107" s="414"/>
    </row>
    <row r="108" spans="1:11" s="23" customFormat="1" ht="8.65" customHeight="1">
      <c r="A108" s="10" t="s">
        <v>71</v>
      </c>
      <c r="B108" s="118"/>
      <c r="C108" s="118"/>
      <c r="D108" s="4"/>
      <c r="E108" s="13">
        <v>888724</v>
      </c>
      <c r="F108" s="13">
        <v>1159065</v>
      </c>
      <c r="G108" s="13">
        <v>1026787</v>
      </c>
      <c r="H108" s="13">
        <v>1068660</v>
      </c>
      <c r="I108" s="13">
        <v>1121664</v>
      </c>
      <c r="J108" s="7"/>
      <c r="K108" s="414"/>
    </row>
    <row r="109" spans="1:11" s="23" customFormat="1" ht="8.65" customHeight="1">
      <c r="A109" s="10"/>
      <c r="B109" s="118"/>
      <c r="C109" s="118"/>
      <c r="D109" s="4"/>
      <c r="E109" s="13"/>
      <c r="F109" s="13"/>
      <c r="G109" s="13"/>
      <c r="H109" s="13"/>
      <c r="I109" s="13"/>
      <c r="J109" s="7"/>
      <c r="K109" s="414"/>
    </row>
    <row r="110" spans="1:11" s="43" customFormat="1" ht="9.9499999999999993" customHeight="1">
      <c r="A110" s="110" t="s">
        <v>262</v>
      </c>
      <c r="B110" s="120"/>
      <c r="C110" s="120"/>
      <c r="D110" s="112"/>
      <c r="E110" s="90">
        <v>-156617</v>
      </c>
      <c r="F110" s="90">
        <v>32883</v>
      </c>
      <c r="G110" s="90">
        <v>-29972</v>
      </c>
      <c r="H110" s="90">
        <v>-179211</v>
      </c>
      <c r="I110" s="90">
        <v>915</v>
      </c>
      <c r="J110" s="111">
        <v>-332002</v>
      </c>
      <c r="K110" s="414"/>
    </row>
    <row r="111" spans="1:11" s="23" customFormat="1" ht="9.9499999999999993" customHeight="1">
      <c r="A111" s="2"/>
      <c r="B111" s="7"/>
      <c r="C111" s="7"/>
      <c r="D111" s="2"/>
      <c r="E111" s="22"/>
      <c r="F111" s="22"/>
      <c r="G111" s="24"/>
      <c r="H111" s="24"/>
      <c r="I111" s="22"/>
      <c r="J111" s="7"/>
      <c r="K111" s="414"/>
    </row>
    <row r="112" spans="1:11" s="43" customFormat="1" ht="9.9499999999999993" customHeight="1">
      <c r="A112" s="42" t="s">
        <v>78</v>
      </c>
      <c r="B112" s="56"/>
      <c r="C112" s="56"/>
      <c r="D112" s="109"/>
      <c r="E112" s="56"/>
      <c r="F112" s="56"/>
      <c r="G112" s="56"/>
      <c r="H112" s="56"/>
      <c r="I112" s="56"/>
      <c r="J112" s="56"/>
      <c r="K112" s="414"/>
    </row>
    <row r="113" spans="1:12" s="25" customFormat="1" ht="8.85" customHeight="1">
      <c r="A113" s="2"/>
      <c r="B113" s="3"/>
      <c r="C113" s="3"/>
      <c r="D113" s="2"/>
      <c r="E113" s="7"/>
      <c r="F113" s="7"/>
      <c r="G113" s="7"/>
      <c r="H113" s="7"/>
      <c r="I113" s="7"/>
      <c r="J113" s="7"/>
      <c r="K113" s="415"/>
    </row>
    <row r="114" spans="1:12" s="43" customFormat="1" ht="9.9499999999999993" customHeight="1">
      <c r="A114" s="42" t="s">
        <v>61</v>
      </c>
      <c r="B114" s="56"/>
      <c r="C114" s="56"/>
      <c r="D114" s="109"/>
      <c r="E114" s="105"/>
      <c r="F114" s="105"/>
      <c r="G114" s="106"/>
      <c r="H114" s="106"/>
      <c r="I114" s="105"/>
      <c r="J114" s="56"/>
      <c r="K114" s="414"/>
    </row>
    <row r="115" spans="1:12" s="23" customFormat="1" ht="8.65" customHeight="1">
      <c r="A115" s="10" t="s">
        <v>79</v>
      </c>
      <c r="B115" s="118"/>
      <c r="C115" s="118"/>
      <c r="D115" s="4"/>
      <c r="E115" s="13">
        <v>188219</v>
      </c>
      <c r="F115" s="13">
        <v>186369</v>
      </c>
      <c r="G115" s="13">
        <v>204558</v>
      </c>
      <c r="H115" s="13">
        <v>211180</v>
      </c>
      <c r="I115" s="14">
        <v>213803</v>
      </c>
      <c r="J115" s="7"/>
      <c r="K115" s="414"/>
    </row>
    <row r="116" spans="1:12" s="23" customFormat="1" ht="8.65" customHeight="1">
      <c r="A116" s="10" t="s">
        <v>80</v>
      </c>
      <c r="B116" s="118"/>
      <c r="C116" s="118"/>
      <c r="D116" s="4"/>
      <c r="E116" s="13">
        <v>268921</v>
      </c>
      <c r="F116" s="13">
        <v>300170</v>
      </c>
      <c r="G116" s="13">
        <v>338174</v>
      </c>
      <c r="H116" s="13">
        <v>316907</v>
      </c>
      <c r="I116" s="14">
        <v>320651</v>
      </c>
      <c r="J116" s="7"/>
      <c r="K116" s="414"/>
    </row>
    <row r="117" spans="1:12" s="23" customFormat="1" ht="8.65" customHeight="1">
      <c r="A117" s="10" t="s">
        <v>81</v>
      </c>
      <c r="B117" s="118"/>
      <c r="C117" s="118"/>
      <c r="D117" s="4"/>
      <c r="E117" s="13">
        <v>66507</v>
      </c>
      <c r="F117" s="13">
        <v>68090</v>
      </c>
      <c r="G117" s="13">
        <v>69747</v>
      </c>
      <c r="H117" s="13">
        <v>59940</v>
      </c>
      <c r="I117" s="14">
        <v>52187</v>
      </c>
      <c r="J117" s="7"/>
      <c r="K117" s="414"/>
    </row>
    <row r="118" spans="1:12" s="23" customFormat="1" ht="8.65" customHeight="1">
      <c r="A118" s="10" t="s">
        <v>82</v>
      </c>
      <c r="B118" s="118"/>
      <c r="C118" s="118"/>
      <c r="D118" s="4"/>
      <c r="E118" s="13">
        <v>80005</v>
      </c>
      <c r="F118" s="13">
        <v>62777</v>
      </c>
      <c r="G118" s="13">
        <v>69534</v>
      </c>
      <c r="H118" s="13">
        <v>93570</v>
      </c>
      <c r="I118" s="14">
        <v>124157</v>
      </c>
      <c r="J118" s="7"/>
      <c r="K118" s="414"/>
    </row>
    <row r="119" spans="1:12" s="23" customFormat="1" ht="8.65" customHeight="1">
      <c r="A119" s="10" t="s">
        <v>83</v>
      </c>
      <c r="B119" s="118"/>
      <c r="C119" s="118"/>
      <c r="D119" s="4"/>
      <c r="E119" s="13">
        <v>0</v>
      </c>
      <c r="F119" s="13">
        <v>0</v>
      </c>
      <c r="G119" s="13">
        <v>0</v>
      </c>
      <c r="H119" s="13">
        <v>0</v>
      </c>
      <c r="I119" s="14">
        <v>0</v>
      </c>
      <c r="J119" s="7"/>
      <c r="K119" s="414"/>
    </row>
    <row r="120" spans="1:12" s="23" customFormat="1" ht="8.65" customHeight="1">
      <c r="A120" s="10" t="s">
        <v>84</v>
      </c>
      <c r="B120" s="118"/>
      <c r="C120" s="118"/>
      <c r="D120" s="4"/>
      <c r="E120" s="13">
        <v>618238</v>
      </c>
      <c r="F120" s="13">
        <v>719074</v>
      </c>
      <c r="G120" s="13">
        <v>693824</v>
      </c>
      <c r="H120" s="13">
        <v>777807</v>
      </c>
      <c r="I120" s="14">
        <v>785873</v>
      </c>
      <c r="J120" s="7"/>
      <c r="K120" s="414"/>
    </row>
    <row r="121" spans="1:12" s="23" customFormat="1" ht="8.65" customHeight="1">
      <c r="A121" s="10" t="s">
        <v>85</v>
      </c>
      <c r="B121" s="118"/>
      <c r="C121" s="118"/>
      <c r="D121" s="4"/>
      <c r="E121" s="13">
        <v>177271</v>
      </c>
      <c r="F121" s="13">
        <v>186686</v>
      </c>
      <c r="G121" s="13">
        <v>204157</v>
      </c>
      <c r="H121" s="13">
        <v>240024</v>
      </c>
      <c r="I121" s="14">
        <v>207959</v>
      </c>
      <c r="J121" s="7"/>
      <c r="K121" s="414"/>
    </row>
    <row r="122" spans="1:12" s="23" customFormat="1" ht="8.65" customHeight="1">
      <c r="A122" s="10" t="s">
        <v>86</v>
      </c>
      <c r="B122" s="118"/>
      <c r="C122" s="118"/>
      <c r="D122" s="4"/>
      <c r="E122" s="13">
        <v>10920</v>
      </c>
      <c r="F122" s="13">
        <v>10777</v>
      </c>
      <c r="G122" s="13">
        <v>10888</v>
      </c>
      <c r="H122" s="13">
        <v>10912</v>
      </c>
      <c r="I122" s="14">
        <v>11504</v>
      </c>
      <c r="J122" s="7"/>
      <c r="K122" s="414"/>
    </row>
    <row r="123" spans="1:12" s="23" customFormat="1" ht="8.65" customHeight="1">
      <c r="A123" s="10" t="s">
        <v>87</v>
      </c>
      <c r="B123" s="118"/>
      <c r="C123" s="118"/>
      <c r="D123" s="4"/>
      <c r="E123" s="13">
        <v>12785</v>
      </c>
      <c r="F123" s="13">
        <v>7380</v>
      </c>
      <c r="G123" s="13">
        <v>23103</v>
      </c>
      <c r="H123" s="13">
        <v>21063</v>
      </c>
      <c r="I123" s="14">
        <v>8578</v>
      </c>
      <c r="J123" s="7"/>
      <c r="K123" s="414"/>
    </row>
    <row r="124" spans="1:12" s="23" customFormat="1" ht="8.65" customHeight="1">
      <c r="A124" s="10" t="s">
        <v>88</v>
      </c>
      <c r="B124" s="118"/>
      <c r="C124" s="118"/>
      <c r="D124" s="4"/>
      <c r="E124" s="13">
        <v>5200</v>
      </c>
      <c r="F124" s="13">
        <v>5900</v>
      </c>
      <c r="G124" s="13">
        <v>8200</v>
      </c>
      <c r="H124" s="13">
        <v>6400</v>
      </c>
      <c r="I124" s="14">
        <v>11500</v>
      </c>
      <c r="J124" s="33">
        <v>37200</v>
      </c>
      <c r="K124" s="414"/>
    </row>
    <row r="125" spans="1:12" s="23" customFormat="1" ht="8.65" customHeight="1">
      <c r="A125" s="10"/>
      <c r="B125" s="118"/>
      <c r="C125" s="118"/>
      <c r="D125" s="4"/>
      <c r="E125" s="13"/>
      <c r="F125" s="13"/>
      <c r="G125" s="13"/>
      <c r="H125" s="13"/>
      <c r="I125" s="13"/>
      <c r="J125" s="7"/>
      <c r="K125" s="414"/>
    </row>
    <row r="126" spans="1:12" s="43" customFormat="1" ht="9.9499999999999993" customHeight="1">
      <c r="A126" s="46" t="s">
        <v>72</v>
      </c>
      <c r="B126" s="120"/>
      <c r="C126" s="120"/>
      <c r="D126" s="91"/>
      <c r="E126" s="55">
        <v>1428066</v>
      </c>
      <c r="F126" s="55">
        <v>1547223</v>
      </c>
      <c r="G126" s="55">
        <v>1622185</v>
      </c>
      <c r="H126" s="55">
        <v>1737803</v>
      </c>
      <c r="I126" s="55">
        <v>1736212</v>
      </c>
      <c r="J126" s="108" t="s">
        <v>270</v>
      </c>
      <c r="K126" s="414"/>
      <c r="L126" s="143"/>
    </row>
    <row r="127" spans="1:12" s="25" customFormat="1" ht="13.5" customHeight="1">
      <c r="A127" s="403" t="s">
        <v>457</v>
      </c>
      <c r="B127" s="404"/>
      <c r="C127" s="404"/>
      <c r="D127" s="403"/>
      <c r="E127" s="405">
        <f>E126-E122-E123-E124</f>
        <v>1399161</v>
      </c>
      <c r="F127" s="405">
        <f>F126-F122-F123-F124</f>
        <v>1523166</v>
      </c>
      <c r="G127" s="405">
        <f>G126-G122-G123-G124</f>
        <v>1579994</v>
      </c>
      <c r="H127" s="405">
        <f>H126-H122-H123-H124</f>
        <v>1699428</v>
      </c>
      <c r="I127" s="405">
        <f>I126-I122-I123-I124</f>
        <v>1704630</v>
      </c>
      <c r="J127" s="33">
        <v>8071489</v>
      </c>
      <c r="K127" s="414">
        <f>SUM(E127:I127)</f>
        <v>7906379</v>
      </c>
    </row>
    <row r="128" spans="1:12" s="25" customFormat="1" ht="9.9499999999999993" customHeight="1">
      <c r="A128" s="42" t="s">
        <v>74</v>
      </c>
      <c r="B128" s="7"/>
      <c r="C128" s="7"/>
      <c r="D128" s="2"/>
      <c r="E128" s="22"/>
      <c r="F128" s="22"/>
      <c r="G128" s="24"/>
      <c r="H128" s="24"/>
      <c r="I128" s="22"/>
      <c r="J128" s="7"/>
      <c r="K128" s="414"/>
    </row>
    <row r="129" spans="1:12" s="25" customFormat="1" ht="8.65" customHeight="1">
      <c r="A129" s="10" t="s">
        <v>89</v>
      </c>
      <c r="B129" s="118"/>
      <c r="C129" s="118"/>
      <c r="D129" s="4"/>
      <c r="E129" s="13">
        <v>816914</v>
      </c>
      <c r="F129" s="13">
        <v>1012883</v>
      </c>
      <c r="G129" s="13">
        <v>895596</v>
      </c>
      <c r="H129" s="13">
        <v>907455</v>
      </c>
      <c r="I129" s="14">
        <v>872060</v>
      </c>
      <c r="J129" s="7"/>
      <c r="K129" s="414"/>
    </row>
    <row r="130" spans="1:12" s="25" customFormat="1" ht="8.65" customHeight="1">
      <c r="A130" s="10" t="s">
        <v>90</v>
      </c>
      <c r="B130" s="118"/>
      <c r="C130" s="118"/>
      <c r="D130" s="4"/>
      <c r="E130" s="13">
        <v>15981</v>
      </c>
      <c r="F130" s="13">
        <v>24455</v>
      </c>
      <c r="G130" s="13">
        <v>7479</v>
      </c>
      <c r="H130" s="13">
        <v>15878</v>
      </c>
      <c r="I130" s="14">
        <v>18515</v>
      </c>
      <c r="J130" s="7"/>
      <c r="K130" s="414"/>
    </row>
    <row r="131" spans="1:12" s="25" customFormat="1" ht="8.65" customHeight="1">
      <c r="A131" s="10" t="s">
        <v>91</v>
      </c>
      <c r="B131" s="118"/>
      <c r="C131" s="118"/>
      <c r="D131" s="4"/>
      <c r="E131" s="13">
        <v>131298</v>
      </c>
      <c r="F131" s="13">
        <v>133108</v>
      </c>
      <c r="G131" s="13">
        <v>125405</v>
      </c>
      <c r="H131" s="13">
        <v>135421</v>
      </c>
      <c r="I131" s="14">
        <v>132404</v>
      </c>
      <c r="J131" s="7"/>
      <c r="K131" s="414"/>
    </row>
    <row r="132" spans="1:12" s="25" customFormat="1" ht="8.65" customHeight="1">
      <c r="A132" s="10" t="s">
        <v>92</v>
      </c>
      <c r="B132" s="118"/>
      <c r="C132" s="118"/>
      <c r="D132" s="4"/>
      <c r="E132" s="13">
        <v>233855</v>
      </c>
      <c r="F132" s="13">
        <v>269819</v>
      </c>
      <c r="G132" s="13">
        <v>379891</v>
      </c>
      <c r="H132" s="13">
        <v>330651</v>
      </c>
      <c r="I132" s="14">
        <v>319030</v>
      </c>
      <c r="J132" s="7"/>
      <c r="K132" s="414"/>
    </row>
    <row r="133" spans="1:12" s="25" customFormat="1" ht="8.65" customHeight="1">
      <c r="A133" s="10" t="s">
        <v>230</v>
      </c>
      <c r="B133" s="118"/>
      <c r="C133" s="118"/>
      <c r="D133" s="4"/>
      <c r="E133" s="13">
        <v>271</v>
      </c>
      <c r="F133" s="13">
        <v>5746</v>
      </c>
      <c r="G133" s="13">
        <v>391</v>
      </c>
      <c r="H133" s="13">
        <v>439</v>
      </c>
      <c r="I133" s="14">
        <v>150221</v>
      </c>
      <c r="J133" s="7"/>
      <c r="K133" s="414"/>
    </row>
    <row r="134" spans="1:12" s="25" customFormat="1" ht="8.65" customHeight="1">
      <c r="A134" s="10" t="s">
        <v>93</v>
      </c>
      <c r="B134" s="118"/>
      <c r="C134" s="118"/>
      <c r="D134" s="4"/>
      <c r="E134" s="13">
        <v>2363</v>
      </c>
      <c r="F134" s="13">
        <v>2622</v>
      </c>
      <c r="G134" s="13">
        <v>2347</v>
      </c>
      <c r="H134" s="13">
        <v>2387</v>
      </c>
      <c r="I134" s="14">
        <v>2534</v>
      </c>
      <c r="J134" s="7"/>
      <c r="K134" s="414"/>
    </row>
    <row r="135" spans="1:12" s="25" customFormat="1" ht="8.65" customHeight="1">
      <c r="A135" s="10" t="s">
        <v>94</v>
      </c>
      <c r="B135" s="118"/>
      <c r="C135" s="118"/>
      <c r="D135" s="4"/>
      <c r="E135" s="13">
        <v>54647</v>
      </c>
      <c r="F135" s="13">
        <v>107625</v>
      </c>
      <c r="G135" s="13">
        <v>142707</v>
      </c>
      <c r="H135" s="13">
        <v>141364</v>
      </c>
      <c r="I135" s="14">
        <v>209045</v>
      </c>
      <c r="J135" s="7"/>
      <c r="K135" s="414"/>
    </row>
    <row r="136" spans="1:12" s="25" customFormat="1" ht="8.65" customHeight="1">
      <c r="A136" s="10" t="s">
        <v>95</v>
      </c>
      <c r="B136" s="118"/>
      <c r="C136" s="118"/>
      <c r="D136" s="4"/>
      <c r="E136" s="13">
        <v>10920</v>
      </c>
      <c r="F136" s="13">
        <v>10777</v>
      </c>
      <c r="G136" s="13">
        <v>10888</v>
      </c>
      <c r="H136" s="13">
        <v>10906</v>
      </c>
      <c r="I136" s="14">
        <v>11504</v>
      </c>
      <c r="J136" s="7"/>
      <c r="K136" s="414"/>
    </row>
    <row r="137" spans="1:12" s="25" customFormat="1" ht="8.65" customHeight="1">
      <c r="A137" s="10" t="s">
        <v>96</v>
      </c>
      <c r="B137" s="118"/>
      <c r="C137" s="118"/>
      <c r="D137" s="4"/>
      <c r="E137" s="13">
        <v>0</v>
      </c>
      <c r="F137" s="13">
        <v>7171</v>
      </c>
      <c r="G137" s="13">
        <v>19309</v>
      </c>
      <c r="H137" s="13">
        <v>7691</v>
      </c>
      <c r="I137" s="14">
        <v>10314</v>
      </c>
      <c r="J137" s="33">
        <v>37200</v>
      </c>
      <c r="K137" s="414"/>
    </row>
    <row r="138" spans="1:12" s="25" customFormat="1" ht="8.65" customHeight="1">
      <c r="A138" s="10" t="s">
        <v>97</v>
      </c>
      <c r="B138" s="118"/>
      <c r="C138" s="118"/>
      <c r="D138" s="4"/>
      <c r="E138" s="13">
        <v>5200</v>
      </c>
      <c r="F138" s="13">
        <v>5900</v>
      </c>
      <c r="G138" s="13">
        <v>8200</v>
      </c>
      <c r="H138" s="13">
        <v>6400</v>
      </c>
      <c r="I138" s="14">
        <v>11500</v>
      </c>
      <c r="J138" s="108" t="s">
        <v>270</v>
      </c>
      <c r="K138" s="414"/>
      <c r="L138" s="143"/>
    </row>
    <row r="139" spans="1:12" s="25" customFormat="1" ht="8.65" customHeight="1">
      <c r="A139" s="10"/>
      <c r="B139" s="118"/>
      <c r="C139" s="118"/>
      <c r="D139" s="4"/>
      <c r="E139" s="13"/>
      <c r="F139" s="13"/>
      <c r="G139" s="13"/>
      <c r="H139" s="13"/>
      <c r="I139" s="13"/>
      <c r="J139" s="111">
        <v>7739487</v>
      </c>
      <c r="K139" s="414"/>
    </row>
    <row r="140" spans="1:12" s="25" customFormat="1" ht="9.9499999999999993" customHeight="1">
      <c r="A140" s="46" t="s">
        <v>76</v>
      </c>
      <c r="B140" s="129"/>
      <c r="C140" s="129"/>
      <c r="D140" s="58"/>
      <c r="E140" s="55">
        <v>1271449</v>
      </c>
      <c r="F140" s="55">
        <v>1580106</v>
      </c>
      <c r="G140" s="55">
        <v>1592213</v>
      </c>
      <c r="H140" s="55">
        <v>1558592</v>
      </c>
      <c r="I140" s="55">
        <v>1737127</v>
      </c>
      <c r="J140" s="108" t="s">
        <v>270</v>
      </c>
      <c r="K140" s="414"/>
      <c r="L140" s="143"/>
    </row>
    <row r="141" spans="1:12" s="25" customFormat="1" ht="9.9499999999999993" customHeight="1">
      <c r="A141" s="403" t="s">
        <v>458</v>
      </c>
      <c r="B141" s="405"/>
      <c r="C141" s="405"/>
      <c r="D141" s="403"/>
      <c r="E141" s="405">
        <f>E140-E136-E137-E138</f>
        <v>1255329</v>
      </c>
      <c r="F141" s="405">
        <f>F140-F136-F137-F138</f>
        <v>1556258</v>
      </c>
      <c r="G141" s="405">
        <f>G140-G136-G137-G138</f>
        <v>1553816</v>
      </c>
      <c r="H141" s="405">
        <f>H140-H136-H137-H138</f>
        <v>1533595</v>
      </c>
      <c r="I141" s="405">
        <f>I140-I136-I137-I138</f>
        <v>1703809</v>
      </c>
      <c r="J141" s="108"/>
      <c r="K141" s="414"/>
      <c r="L141" s="143"/>
    </row>
    <row r="142" spans="1:12" s="25" customFormat="1" ht="12.75" customHeight="1">
      <c r="A142" s="403" t="s">
        <v>460</v>
      </c>
      <c r="B142" s="405"/>
      <c r="C142" s="405"/>
      <c r="D142" s="403"/>
      <c r="E142" s="419">
        <f>E141-E11+E12+E13</f>
        <v>551898</v>
      </c>
      <c r="F142" s="419">
        <f>F141-F11+F12+F13</f>
        <v>677638</v>
      </c>
      <c r="G142" s="419">
        <f>G141-G11+G12+G13</f>
        <v>714389</v>
      </c>
      <c r="H142" s="419">
        <f>H141-H11+H12+H13</f>
        <v>710537</v>
      </c>
      <c r="I142" s="419">
        <f>I141-I11+I12+I13</f>
        <v>828886</v>
      </c>
      <c r="J142" s="111">
        <v>-332002</v>
      </c>
      <c r="K142" s="414">
        <f>SUM(E142:I142)</f>
        <v>3483348</v>
      </c>
    </row>
    <row r="143" spans="1:12" s="25" customFormat="1" ht="15" customHeight="1">
      <c r="A143" s="403" t="s">
        <v>372</v>
      </c>
      <c r="B143" s="405"/>
      <c r="C143" s="405"/>
      <c r="D143" s="403"/>
      <c r="E143" s="419">
        <f>E141-E14</f>
        <v>551898</v>
      </c>
      <c r="F143" s="419">
        <f>F141-F14</f>
        <v>677638</v>
      </c>
      <c r="G143" s="419">
        <f>G141-G14</f>
        <v>714389</v>
      </c>
      <c r="H143" s="419">
        <f>H141-H14</f>
        <v>710537</v>
      </c>
      <c r="I143" s="419">
        <f>I141-I14</f>
        <v>828886</v>
      </c>
      <c r="J143" s="111"/>
      <c r="K143" s="414"/>
    </row>
    <row r="144" spans="1:12" s="63" customFormat="1" ht="9.9499999999999993" customHeight="1">
      <c r="A144" s="110" t="s">
        <v>261</v>
      </c>
      <c r="B144" s="130"/>
      <c r="C144" s="130"/>
      <c r="D144" s="89"/>
      <c r="E144" s="90">
        <v>-156617</v>
      </c>
      <c r="F144" s="90">
        <v>32883</v>
      </c>
      <c r="G144" s="90">
        <v>-29972</v>
      </c>
      <c r="H144" s="90">
        <v>-179211</v>
      </c>
      <c r="I144" s="90">
        <v>915</v>
      </c>
      <c r="J144" s="108" t="s">
        <v>270</v>
      </c>
      <c r="K144" s="414">
        <f>K127-K142</f>
        <v>4423031</v>
      </c>
      <c r="L144" s="143"/>
    </row>
    <row r="145" spans="1:11" s="25" customFormat="1" ht="9.9499999999999993" customHeight="1" thickBot="1">
      <c r="A145" s="2"/>
      <c r="B145" s="3"/>
      <c r="C145" s="3"/>
      <c r="D145" s="2"/>
      <c r="E145" s="7"/>
      <c r="F145" s="7"/>
      <c r="G145" s="7"/>
      <c r="H145" s="7"/>
      <c r="I145" s="7"/>
      <c r="J145" s="7" t="s">
        <v>242</v>
      </c>
      <c r="K145" s="414"/>
    </row>
    <row r="146" spans="1:11" s="23" customFormat="1" ht="11.1" customHeight="1" thickBot="1">
      <c r="A146" s="1145" t="s">
        <v>98</v>
      </c>
      <c r="B146" s="1146"/>
      <c r="C146" s="1147"/>
      <c r="D146" s="64"/>
      <c r="E146" s="7"/>
      <c r="F146" s="7"/>
      <c r="G146" s="7"/>
      <c r="H146" s="7"/>
      <c r="I146" s="7"/>
      <c r="J146" s="7"/>
      <c r="K146" s="414"/>
    </row>
    <row r="147" spans="1:11" s="23" customFormat="1" ht="9.9499999999999993" customHeight="1">
      <c r="A147" s="2" t="s">
        <v>99</v>
      </c>
      <c r="B147" s="7"/>
      <c r="C147" s="7"/>
      <c r="D147" s="2"/>
      <c r="E147" s="7"/>
      <c r="F147" s="7"/>
      <c r="G147" s="7"/>
      <c r="H147" s="7"/>
      <c r="I147" s="7"/>
      <c r="J147" s="7"/>
      <c r="K147" s="414"/>
    </row>
    <row r="148" spans="1:11" s="23" customFormat="1" ht="8.65" customHeight="1">
      <c r="A148" s="10" t="s">
        <v>100</v>
      </c>
      <c r="B148" s="9"/>
      <c r="C148" s="10" t="s">
        <v>101</v>
      </c>
      <c r="D148" s="4"/>
      <c r="E148" s="13">
        <v>0</v>
      </c>
      <c r="F148" s="13">
        <v>0</v>
      </c>
      <c r="G148" s="13">
        <v>0</v>
      </c>
      <c r="H148" s="13">
        <v>837</v>
      </c>
      <c r="I148" s="14">
        <v>837</v>
      </c>
      <c r="J148" s="7"/>
      <c r="K148" s="414"/>
    </row>
    <row r="149" spans="1:11" s="23" customFormat="1" ht="8.65" customHeight="1">
      <c r="A149" s="72"/>
      <c r="B149" s="9"/>
      <c r="C149" s="73" t="s">
        <v>102</v>
      </c>
      <c r="D149" s="74"/>
      <c r="E149" s="13">
        <v>0</v>
      </c>
      <c r="F149" s="13">
        <v>0</v>
      </c>
      <c r="G149" s="13">
        <v>0</v>
      </c>
      <c r="H149" s="13">
        <v>0</v>
      </c>
      <c r="I149" s="14">
        <v>0</v>
      </c>
      <c r="J149" s="7"/>
      <c r="K149" s="414"/>
    </row>
    <row r="150" spans="1:11" s="23" customFormat="1" ht="8.65" customHeight="1">
      <c r="A150" s="10" t="s">
        <v>103</v>
      </c>
      <c r="B150" s="9"/>
      <c r="C150" s="10" t="s">
        <v>101</v>
      </c>
      <c r="D150" s="4"/>
      <c r="E150" s="13">
        <v>5545</v>
      </c>
      <c r="F150" s="13">
        <v>6236</v>
      </c>
      <c r="G150" s="13">
        <v>6236</v>
      </c>
      <c r="H150" s="13">
        <v>6236</v>
      </c>
      <c r="I150" s="14">
        <v>15356</v>
      </c>
      <c r="J150" s="7"/>
      <c r="K150" s="414"/>
    </row>
    <row r="151" spans="1:11" s="23" customFormat="1" ht="8.65" customHeight="1">
      <c r="A151" s="72"/>
      <c r="B151" s="9"/>
      <c r="C151" s="10" t="s">
        <v>102</v>
      </c>
      <c r="D151" s="4"/>
      <c r="E151" s="13">
        <v>0</v>
      </c>
      <c r="F151" s="13">
        <v>0</v>
      </c>
      <c r="G151" s="13">
        <v>0</v>
      </c>
      <c r="H151" s="13">
        <v>0</v>
      </c>
      <c r="I151" s="14">
        <v>35421</v>
      </c>
      <c r="J151" s="7"/>
      <c r="K151" s="414"/>
    </row>
    <row r="152" spans="1:11" s="23" customFormat="1" ht="8.65" customHeight="1">
      <c r="A152" s="10" t="s">
        <v>104</v>
      </c>
      <c r="B152" s="9"/>
      <c r="C152" s="10" t="s">
        <v>101</v>
      </c>
      <c r="D152" s="4"/>
      <c r="E152" s="13">
        <v>0</v>
      </c>
      <c r="F152" s="13">
        <v>0</v>
      </c>
      <c r="G152" s="13">
        <v>0</v>
      </c>
      <c r="H152" s="13">
        <v>0</v>
      </c>
      <c r="I152" s="14">
        <v>0</v>
      </c>
      <c r="J152" s="7"/>
      <c r="K152" s="414"/>
    </row>
    <row r="153" spans="1:11" s="23" customFormat="1" ht="8.65" customHeight="1">
      <c r="A153" s="72"/>
      <c r="B153" s="9"/>
      <c r="C153" s="10" t="s">
        <v>102</v>
      </c>
      <c r="D153" s="4"/>
      <c r="E153" s="13">
        <v>0</v>
      </c>
      <c r="F153" s="13">
        <v>0</v>
      </c>
      <c r="G153" s="13">
        <v>0</v>
      </c>
      <c r="H153" s="13">
        <v>0</v>
      </c>
      <c r="I153" s="14">
        <v>0</v>
      </c>
      <c r="J153" s="7"/>
      <c r="K153" s="414"/>
    </row>
    <row r="154" spans="1:11" s="23" customFormat="1" ht="8.65" customHeight="1">
      <c r="A154" s="10" t="s">
        <v>105</v>
      </c>
      <c r="B154" s="9"/>
      <c r="C154" s="10" t="s">
        <v>101</v>
      </c>
      <c r="D154" s="4"/>
      <c r="E154" s="13">
        <v>800</v>
      </c>
      <c r="F154" s="13">
        <v>800</v>
      </c>
      <c r="G154" s="13">
        <v>800</v>
      </c>
      <c r="H154" s="13">
        <v>800</v>
      </c>
      <c r="I154" s="14">
        <v>800</v>
      </c>
      <c r="J154" s="7"/>
      <c r="K154" s="414"/>
    </row>
    <row r="155" spans="1:11" s="23" customFormat="1" ht="8.65" customHeight="1">
      <c r="A155" s="72"/>
      <c r="B155" s="9"/>
      <c r="C155" s="10" t="s">
        <v>102</v>
      </c>
      <c r="D155" s="4"/>
      <c r="E155" s="13">
        <v>0</v>
      </c>
      <c r="F155" s="13">
        <v>0</v>
      </c>
      <c r="G155" s="13">
        <v>0</v>
      </c>
      <c r="H155" s="13">
        <v>0</v>
      </c>
      <c r="I155" s="14">
        <v>0</v>
      </c>
      <c r="J155" s="7"/>
      <c r="K155" s="414"/>
    </row>
    <row r="156" spans="1:11" s="23" customFormat="1" ht="8.65" customHeight="1">
      <c r="A156" s="10" t="s">
        <v>106</v>
      </c>
      <c r="B156" s="9"/>
      <c r="C156" s="10" t="s">
        <v>101</v>
      </c>
      <c r="D156" s="4"/>
      <c r="E156" s="13">
        <v>0</v>
      </c>
      <c r="F156" s="13">
        <v>0</v>
      </c>
      <c r="G156" s="13">
        <v>0</v>
      </c>
      <c r="H156" s="13">
        <v>0</v>
      </c>
      <c r="I156" s="14">
        <v>0</v>
      </c>
      <c r="J156" s="7"/>
      <c r="K156" s="414"/>
    </row>
    <row r="157" spans="1:11" s="23" customFormat="1" ht="8.65" customHeight="1">
      <c r="A157" s="72"/>
      <c r="B157" s="9"/>
      <c r="C157" s="10" t="s">
        <v>102</v>
      </c>
      <c r="D157" s="4"/>
      <c r="E157" s="13">
        <v>0</v>
      </c>
      <c r="F157" s="13">
        <v>0</v>
      </c>
      <c r="G157" s="13">
        <v>0</v>
      </c>
      <c r="H157" s="13">
        <v>0</v>
      </c>
      <c r="I157" s="14">
        <v>0</v>
      </c>
      <c r="J157" s="7"/>
      <c r="K157" s="414"/>
    </row>
    <row r="158" spans="1:11" s="23" customFormat="1" ht="8.65" customHeight="1">
      <c r="A158" s="10" t="s">
        <v>107</v>
      </c>
      <c r="B158" s="9"/>
      <c r="C158" s="10" t="s">
        <v>101</v>
      </c>
      <c r="D158" s="4"/>
      <c r="E158" s="13">
        <v>0</v>
      </c>
      <c r="F158" s="13">
        <v>0</v>
      </c>
      <c r="G158" s="13">
        <v>0</v>
      </c>
      <c r="H158" s="13">
        <v>0</v>
      </c>
      <c r="I158" s="14">
        <v>0</v>
      </c>
      <c r="J158" s="7"/>
      <c r="K158" s="414"/>
    </row>
    <row r="159" spans="1:11" s="23" customFormat="1" ht="8.65" customHeight="1">
      <c r="A159" s="72"/>
      <c r="B159" s="9"/>
      <c r="C159" s="10" t="s">
        <v>102</v>
      </c>
      <c r="D159" s="4"/>
      <c r="E159" s="13">
        <v>0</v>
      </c>
      <c r="F159" s="13">
        <v>0</v>
      </c>
      <c r="G159" s="13">
        <v>0</v>
      </c>
      <c r="H159" s="13">
        <v>0</v>
      </c>
      <c r="I159" s="14">
        <v>0</v>
      </c>
      <c r="J159" s="7"/>
      <c r="K159" s="414"/>
    </row>
    <row r="160" spans="1:11" s="23" customFormat="1" ht="8.65" customHeight="1">
      <c r="A160" s="10" t="s">
        <v>108</v>
      </c>
      <c r="B160" s="9"/>
      <c r="C160" s="10" t="s">
        <v>101</v>
      </c>
      <c r="D160" s="4"/>
      <c r="E160" s="13">
        <v>20706</v>
      </c>
      <c r="F160" s="13">
        <v>20706</v>
      </c>
      <c r="G160" s="13">
        <v>20706</v>
      </c>
      <c r="H160" s="13">
        <v>25297</v>
      </c>
      <c r="I160" s="14">
        <v>25297</v>
      </c>
      <c r="J160" s="7"/>
      <c r="K160" s="414"/>
    </row>
    <row r="161" spans="1:11" s="23" customFormat="1" ht="8.65" customHeight="1">
      <c r="A161" s="72"/>
      <c r="B161" s="9"/>
      <c r="C161" s="10" t="s">
        <v>102</v>
      </c>
      <c r="D161" s="4"/>
      <c r="E161" s="13">
        <v>0</v>
      </c>
      <c r="F161" s="13">
        <v>0</v>
      </c>
      <c r="G161" s="13">
        <v>0</v>
      </c>
      <c r="H161" s="13">
        <v>0</v>
      </c>
      <c r="I161" s="14">
        <v>0</v>
      </c>
      <c r="J161" s="7"/>
      <c r="K161" s="414"/>
    </row>
    <row r="162" spans="1:11" s="23" customFormat="1" ht="8.65" customHeight="1">
      <c r="A162" s="10" t="s">
        <v>109</v>
      </c>
      <c r="B162" s="9"/>
      <c r="C162" s="10" t="s">
        <v>101</v>
      </c>
      <c r="D162" s="4"/>
      <c r="E162" s="13">
        <v>14576</v>
      </c>
      <c r="F162" s="13">
        <v>21500</v>
      </c>
      <c r="G162" s="13">
        <v>21500</v>
      </c>
      <c r="H162" s="13">
        <v>22490</v>
      </c>
      <c r="I162" s="14">
        <v>22490</v>
      </c>
      <c r="J162" s="7"/>
      <c r="K162" s="414"/>
    </row>
    <row r="163" spans="1:11" s="23" customFormat="1" ht="8.65" customHeight="1">
      <c r="A163" s="72"/>
      <c r="B163" s="9"/>
      <c r="C163" s="10" t="s">
        <v>102</v>
      </c>
      <c r="D163" s="4"/>
      <c r="E163" s="13">
        <v>0</v>
      </c>
      <c r="F163" s="13">
        <v>0</v>
      </c>
      <c r="G163" s="13">
        <v>0</v>
      </c>
      <c r="H163" s="13">
        <v>0</v>
      </c>
      <c r="I163" s="14">
        <v>0</v>
      </c>
      <c r="J163" s="7"/>
      <c r="K163" s="414"/>
    </row>
    <row r="164" spans="1:11" s="23" customFormat="1" ht="8.65" customHeight="1">
      <c r="A164" s="10" t="s">
        <v>219</v>
      </c>
      <c r="B164" s="9"/>
      <c r="C164" s="10" t="s">
        <v>101</v>
      </c>
      <c r="D164" s="4"/>
      <c r="E164" s="13">
        <v>0</v>
      </c>
      <c r="F164" s="13">
        <v>0</v>
      </c>
      <c r="G164" s="13">
        <v>0</v>
      </c>
      <c r="H164" s="13">
        <v>0</v>
      </c>
      <c r="I164" s="14">
        <v>0</v>
      </c>
      <c r="J164" s="7"/>
      <c r="K164" s="414"/>
    </row>
    <row r="165" spans="1:11" s="23" customFormat="1" ht="8.65" customHeight="1">
      <c r="A165" s="72"/>
      <c r="B165" s="9"/>
      <c r="C165" s="10" t="s">
        <v>102</v>
      </c>
      <c r="D165" s="4"/>
      <c r="E165" s="13">
        <v>0</v>
      </c>
      <c r="F165" s="13">
        <v>0</v>
      </c>
      <c r="G165" s="13">
        <v>0</v>
      </c>
      <c r="H165" s="13">
        <v>0</v>
      </c>
      <c r="I165" s="14">
        <v>0</v>
      </c>
      <c r="J165" s="7"/>
      <c r="K165" s="414"/>
    </row>
    <row r="166" spans="1:11" s="23" customFormat="1" ht="8.65" customHeight="1">
      <c r="A166" s="10" t="s">
        <v>110</v>
      </c>
      <c r="B166" s="9"/>
      <c r="C166" s="10" t="s">
        <v>101</v>
      </c>
      <c r="D166" s="4"/>
      <c r="E166" s="13">
        <v>13500</v>
      </c>
      <c r="F166" s="13">
        <v>13500</v>
      </c>
      <c r="G166" s="13">
        <v>13920</v>
      </c>
      <c r="H166" s="13">
        <v>14550</v>
      </c>
      <c r="I166" s="14">
        <v>16550</v>
      </c>
      <c r="J166" s="7"/>
      <c r="K166" s="414"/>
    </row>
    <row r="167" spans="1:11" s="23" customFormat="1" ht="8.65" customHeight="1">
      <c r="A167" s="72"/>
      <c r="B167" s="9"/>
      <c r="C167" s="10" t="s">
        <v>102</v>
      </c>
      <c r="D167" s="4"/>
      <c r="E167" s="13">
        <v>0</v>
      </c>
      <c r="F167" s="13">
        <v>0</v>
      </c>
      <c r="G167" s="13">
        <v>0</v>
      </c>
      <c r="H167" s="13">
        <v>0</v>
      </c>
      <c r="I167" s="14">
        <v>0</v>
      </c>
      <c r="J167" s="7"/>
      <c r="K167" s="414"/>
    </row>
    <row r="168" spans="1:11" s="25" customFormat="1" ht="8.65" customHeight="1">
      <c r="A168" s="10" t="s">
        <v>111</v>
      </c>
      <c r="B168" s="5"/>
      <c r="C168" s="10" t="s">
        <v>112</v>
      </c>
      <c r="D168" s="4"/>
      <c r="E168" s="13">
        <v>0</v>
      </c>
      <c r="F168" s="13">
        <v>0</v>
      </c>
      <c r="G168" s="13">
        <v>0</v>
      </c>
      <c r="H168" s="13">
        <v>0</v>
      </c>
      <c r="I168" s="14">
        <v>0</v>
      </c>
      <c r="J168" s="7"/>
      <c r="K168" s="414"/>
    </row>
    <row r="169" spans="1:11" s="23" customFormat="1" ht="9.9499999999999993" customHeight="1">
      <c r="A169" s="10"/>
      <c r="B169" s="9"/>
      <c r="C169" s="131"/>
      <c r="D169" s="4"/>
      <c r="E169" s="13"/>
      <c r="F169" s="13"/>
      <c r="G169" s="13"/>
      <c r="H169" s="13"/>
      <c r="I169" s="13"/>
      <c r="J169" s="7"/>
      <c r="K169" s="414"/>
    </row>
    <row r="170" spans="1:11" s="25" customFormat="1" ht="9.9499999999999993" customHeight="1">
      <c r="A170" s="46" t="s">
        <v>220</v>
      </c>
      <c r="B170" s="126"/>
      <c r="C170" s="126"/>
      <c r="D170" s="91"/>
      <c r="E170" s="55">
        <v>55127</v>
      </c>
      <c r="F170" s="55">
        <v>62742</v>
      </c>
      <c r="G170" s="55">
        <v>63162</v>
      </c>
      <c r="H170" s="55">
        <v>70210</v>
      </c>
      <c r="I170" s="55">
        <v>81330</v>
      </c>
      <c r="J170" s="7"/>
      <c r="K170" s="414"/>
    </row>
    <row r="171" spans="1:11" s="25" customFormat="1" ht="9.9499999999999993" customHeight="1">
      <c r="A171" s="46" t="s">
        <v>113</v>
      </c>
      <c r="B171" s="126"/>
      <c r="C171" s="126"/>
      <c r="D171" s="91"/>
      <c r="E171" s="55">
        <v>0</v>
      </c>
      <c r="F171" s="55">
        <v>0</v>
      </c>
      <c r="G171" s="55">
        <v>0</v>
      </c>
      <c r="H171" s="55">
        <v>0</v>
      </c>
      <c r="I171" s="55">
        <v>35421</v>
      </c>
      <c r="J171" s="7"/>
      <c r="K171" s="414"/>
    </row>
    <row r="172" spans="1:11" s="25" customFormat="1" ht="9.9499999999999993" customHeight="1">
      <c r="A172" s="2"/>
      <c r="B172" s="3"/>
      <c r="C172" s="3"/>
      <c r="D172" s="2"/>
      <c r="E172" s="7"/>
      <c r="F172" s="7"/>
      <c r="G172" s="7"/>
      <c r="H172" s="7"/>
      <c r="I172" s="7"/>
      <c r="J172" s="7"/>
      <c r="K172" s="414"/>
    </row>
    <row r="173" spans="1:11" s="25" customFormat="1" ht="9.9499999999999993" customHeight="1">
      <c r="A173" s="46" t="s">
        <v>114</v>
      </c>
      <c r="B173" s="120"/>
      <c r="C173" s="120"/>
      <c r="D173" s="91"/>
      <c r="E173" s="55">
        <v>55127</v>
      </c>
      <c r="F173" s="55">
        <v>62742</v>
      </c>
      <c r="G173" s="55">
        <v>63162</v>
      </c>
      <c r="H173" s="55">
        <v>70210</v>
      </c>
      <c r="I173" s="55">
        <v>116751</v>
      </c>
      <c r="J173" s="7"/>
      <c r="K173" s="414"/>
    </row>
    <row r="174" spans="1:11" s="25" customFormat="1" ht="8.65" customHeight="1">
      <c r="A174" s="66" t="s">
        <v>115</v>
      </c>
      <c r="B174" s="132"/>
      <c r="C174" s="132"/>
      <c r="D174" s="67"/>
      <c r="E174" s="1187">
        <v>0</v>
      </c>
      <c r="F174" s="1187">
        <v>0</v>
      </c>
      <c r="G174" s="1187">
        <v>0</v>
      </c>
      <c r="H174" s="1187">
        <v>0</v>
      </c>
      <c r="I174" s="1185">
        <v>0</v>
      </c>
      <c r="J174" s="7"/>
      <c r="K174" s="414"/>
    </row>
    <row r="175" spans="1:11" s="25" customFormat="1" ht="8.65" customHeight="1">
      <c r="A175" s="11" t="s">
        <v>116</v>
      </c>
      <c r="B175" s="133"/>
      <c r="C175" s="133"/>
      <c r="D175" s="68"/>
      <c r="E175" s="1188"/>
      <c r="F175" s="1188"/>
      <c r="G175" s="1188"/>
      <c r="H175" s="1188"/>
      <c r="I175" s="1186"/>
      <c r="J175" s="7"/>
      <c r="K175" s="414"/>
    </row>
    <row r="176" spans="1:11" s="25" customFormat="1" ht="9.9499999999999993" customHeight="1">
      <c r="A176" s="46" t="s">
        <v>117</v>
      </c>
      <c r="B176" s="120"/>
      <c r="C176" s="120"/>
      <c r="D176" s="91"/>
      <c r="E176" s="55">
        <v>55127</v>
      </c>
      <c r="F176" s="55">
        <v>62742</v>
      </c>
      <c r="G176" s="55">
        <v>63162</v>
      </c>
      <c r="H176" s="55">
        <v>70210</v>
      </c>
      <c r="I176" s="55">
        <v>116751</v>
      </c>
      <c r="J176" s="7"/>
      <c r="K176" s="414"/>
    </row>
    <row r="177" spans="1:11" s="23" customFormat="1" ht="9.9499999999999993" customHeight="1" thickBot="1">
      <c r="A177" s="2"/>
      <c r="B177" s="7"/>
      <c r="C177" s="7"/>
      <c r="D177" s="2"/>
      <c r="E177" s="7"/>
      <c r="F177" s="7"/>
      <c r="G177" s="7"/>
      <c r="H177" s="7"/>
      <c r="I177" s="7"/>
      <c r="J177" s="7"/>
      <c r="K177" s="414"/>
    </row>
    <row r="178" spans="1:11" s="25" customFormat="1" ht="9.9499999999999993" customHeight="1" thickBot="1">
      <c r="A178" s="77" t="s">
        <v>118</v>
      </c>
      <c r="B178" s="122"/>
      <c r="C178" s="3"/>
      <c r="D178" s="30"/>
      <c r="E178" s="7"/>
      <c r="F178" s="7"/>
      <c r="G178" s="7"/>
      <c r="H178" s="7"/>
      <c r="I178" s="7"/>
      <c r="J178" s="7"/>
      <c r="K178" s="414"/>
    </row>
    <row r="179" spans="1:11" s="23" customFormat="1" ht="9.9499999999999993" customHeight="1">
      <c r="A179" s="2"/>
      <c r="B179" s="7"/>
      <c r="C179" s="7"/>
      <c r="D179" s="2"/>
      <c r="E179" s="7"/>
      <c r="F179" s="7"/>
      <c r="G179" s="7"/>
      <c r="H179" s="7"/>
      <c r="I179" s="7"/>
      <c r="J179" s="7"/>
      <c r="K179" s="414"/>
    </row>
    <row r="180" spans="1:11" s="43" customFormat="1" ht="9.9499999999999993" customHeight="1">
      <c r="A180" s="70" t="s">
        <v>119</v>
      </c>
      <c r="B180" s="120"/>
      <c r="C180" s="120"/>
      <c r="D180" s="71"/>
      <c r="E180" s="69">
        <v>-156617</v>
      </c>
      <c r="F180" s="69">
        <v>32883</v>
      </c>
      <c r="G180" s="69">
        <v>-29972</v>
      </c>
      <c r="H180" s="69">
        <v>-179211</v>
      </c>
      <c r="I180" s="69">
        <v>915</v>
      </c>
      <c r="J180" s="56"/>
      <c r="K180" s="414"/>
    </row>
    <row r="181" spans="1:11" s="43" customFormat="1" ht="9.9499999999999993" customHeight="1">
      <c r="A181" s="70" t="s">
        <v>120</v>
      </c>
      <c r="B181" s="120"/>
      <c r="C181" s="120"/>
      <c r="D181" s="71"/>
      <c r="E181" s="69">
        <v>0</v>
      </c>
      <c r="F181" s="69">
        <v>0</v>
      </c>
      <c r="G181" s="69">
        <v>0</v>
      </c>
      <c r="H181" s="69">
        <v>0</v>
      </c>
      <c r="I181" s="69">
        <v>35421</v>
      </c>
      <c r="J181" s="56"/>
      <c r="K181" s="414"/>
    </row>
    <row r="182" spans="1:11" s="23" customFormat="1" ht="9.9499999999999993" customHeight="1" thickBot="1">
      <c r="A182" s="65"/>
      <c r="B182" s="121"/>
      <c r="C182" s="121"/>
      <c r="D182" s="4"/>
      <c r="E182" s="13"/>
      <c r="F182" s="13"/>
      <c r="G182" s="13"/>
      <c r="H182" s="13"/>
      <c r="I182" s="13"/>
      <c r="J182" s="7"/>
      <c r="K182" s="414"/>
    </row>
    <row r="183" spans="1:11" s="23" customFormat="1" ht="11.1" customHeight="1" thickTop="1" thickBot="1">
      <c r="A183" s="92" t="s">
        <v>258</v>
      </c>
      <c r="B183" s="134"/>
      <c r="C183" s="135"/>
      <c r="D183" s="93"/>
      <c r="E183" s="90">
        <v>-156617</v>
      </c>
      <c r="F183" s="90">
        <v>32883</v>
      </c>
      <c r="G183" s="90">
        <v>-29972</v>
      </c>
      <c r="H183" s="90">
        <v>-179211</v>
      </c>
      <c r="I183" s="90">
        <v>36336</v>
      </c>
      <c r="J183" s="78"/>
      <c r="K183" s="414"/>
    </row>
    <row r="184" spans="1:11" s="40" customFormat="1" ht="12" customHeight="1" thickTop="1">
      <c r="A184" s="145">
        <v>40</v>
      </c>
      <c r="B184" s="127" t="s">
        <v>302</v>
      </c>
      <c r="C184" s="39"/>
      <c r="D184" s="1189" t="s">
        <v>29</v>
      </c>
      <c r="E184" s="1189"/>
      <c r="F184" s="1189"/>
      <c r="G184" s="1189"/>
      <c r="H184" s="1189"/>
      <c r="I184" s="76" t="s">
        <v>244</v>
      </c>
      <c r="J184" s="39"/>
      <c r="K184" s="414"/>
    </row>
    <row r="185" spans="1:11" s="41" customFormat="1" ht="9.9499999999999993" customHeight="1">
      <c r="A185" s="128"/>
      <c r="B185" s="29"/>
      <c r="C185" s="29"/>
      <c r="D185" s="27"/>
      <c r="E185" s="27"/>
      <c r="F185" s="27"/>
      <c r="G185" s="27"/>
      <c r="H185" s="27"/>
      <c r="I185" s="26"/>
      <c r="J185" s="29"/>
      <c r="K185" s="414"/>
    </row>
    <row r="186" spans="1:11" s="25" customFormat="1" ht="9.9499999999999993" customHeight="1" thickBot="1">
      <c r="A186" s="1"/>
      <c r="B186" s="3"/>
      <c r="C186" s="3"/>
      <c r="D186" s="94" t="s">
        <v>31</v>
      </c>
      <c r="E186" s="95">
        <v>2005</v>
      </c>
      <c r="F186" s="95">
        <v>2006</v>
      </c>
      <c r="G186" s="95">
        <v>2007</v>
      </c>
      <c r="H186" s="95">
        <v>2008</v>
      </c>
      <c r="I186" s="95">
        <v>2009</v>
      </c>
      <c r="J186" s="3"/>
      <c r="K186" s="414"/>
    </row>
    <row r="187" spans="1:11" s="23" customFormat="1" ht="9.9499999999999993" customHeight="1" thickBot="1">
      <c r="A187" s="1145" t="s">
        <v>121</v>
      </c>
      <c r="B187" s="1146"/>
      <c r="C187" s="1147"/>
      <c r="D187" s="64"/>
      <c r="E187" s="7"/>
      <c r="F187" s="7"/>
      <c r="G187" s="7"/>
      <c r="H187" s="7"/>
      <c r="I187" s="7"/>
      <c r="J187" s="7"/>
      <c r="K187" s="414"/>
    </row>
    <row r="188" spans="1:11" s="23" customFormat="1" ht="9.9499999999999993" customHeight="1">
      <c r="A188" s="2"/>
      <c r="B188" s="7"/>
      <c r="C188" s="7"/>
      <c r="D188" s="2"/>
      <c r="E188" s="7"/>
      <c r="F188" s="7"/>
      <c r="G188" s="7"/>
      <c r="H188" s="7"/>
      <c r="I188" s="7"/>
      <c r="J188" s="7"/>
      <c r="K188" s="414"/>
    </row>
    <row r="189" spans="1:11" s="43" customFormat="1" ht="9.9499999999999993" customHeight="1">
      <c r="A189" s="42" t="s">
        <v>122</v>
      </c>
      <c r="B189" s="56"/>
      <c r="C189" s="56"/>
      <c r="D189" s="109"/>
      <c r="E189" s="56"/>
      <c r="F189" s="56"/>
      <c r="G189" s="56"/>
      <c r="H189" s="7"/>
      <c r="I189" s="56"/>
      <c r="J189" s="56"/>
      <c r="K189" s="414"/>
    </row>
    <row r="190" spans="1:11" s="23" customFormat="1" ht="8.65" customHeight="1">
      <c r="A190" s="2"/>
      <c r="B190" s="7"/>
      <c r="C190" s="7"/>
      <c r="D190" s="2"/>
      <c r="E190" s="7"/>
      <c r="F190" s="7"/>
      <c r="G190" s="7"/>
      <c r="H190" s="7"/>
      <c r="I190" s="7"/>
      <c r="J190" s="7"/>
      <c r="K190" s="414"/>
    </row>
    <row r="191" spans="1:11" s="23" customFormat="1" ht="8.65" customHeight="1">
      <c r="A191" s="10" t="s">
        <v>123</v>
      </c>
      <c r="B191" s="118"/>
      <c r="C191" s="118"/>
      <c r="D191" s="4"/>
      <c r="E191" s="13">
        <v>0</v>
      </c>
      <c r="F191" s="13">
        <v>0</v>
      </c>
      <c r="G191" s="13">
        <v>0</v>
      </c>
      <c r="H191" s="13">
        <v>0</v>
      </c>
      <c r="I191" s="14">
        <v>0</v>
      </c>
      <c r="J191" s="7"/>
      <c r="K191" s="414"/>
    </row>
    <row r="192" spans="1:11" s="23" customFormat="1" ht="8.65" customHeight="1">
      <c r="A192" s="10" t="s">
        <v>124</v>
      </c>
      <c r="B192" s="118"/>
      <c r="C192" s="118"/>
      <c r="D192" s="4"/>
      <c r="E192" s="13">
        <v>0</v>
      </c>
      <c r="F192" s="13">
        <v>0</v>
      </c>
      <c r="G192" s="13">
        <v>0</v>
      </c>
      <c r="H192" s="13">
        <v>-4172</v>
      </c>
      <c r="I192" s="14">
        <v>-9350</v>
      </c>
      <c r="J192" s="7"/>
      <c r="K192" s="414"/>
    </row>
    <row r="193" spans="1:11" s="23" customFormat="1" ht="8.65" customHeight="1">
      <c r="A193" s="10" t="s">
        <v>125</v>
      </c>
      <c r="B193" s="118"/>
      <c r="C193" s="118"/>
      <c r="D193" s="4"/>
      <c r="E193" s="13">
        <v>0</v>
      </c>
      <c r="F193" s="13">
        <v>0</v>
      </c>
      <c r="G193" s="13">
        <v>-8363</v>
      </c>
      <c r="H193" s="13">
        <v>0</v>
      </c>
      <c r="I193" s="14">
        <v>0</v>
      </c>
      <c r="J193" s="7"/>
      <c r="K193" s="414"/>
    </row>
    <row r="194" spans="1:11" s="23" customFormat="1" ht="8.65" customHeight="1">
      <c r="A194" s="10" t="s">
        <v>126</v>
      </c>
      <c r="B194" s="118"/>
      <c r="C194" s="118"/>
      <c r="D194" s="4"/>
      <c r="E194" s="13">
        <v>0</v>
      </c>
      <c r="F194" s="13">
        <v>0</v>
      </c>
      <c r="G194" s="13">
        <v>0</v>
      </c>
      <c r="H194" s="13">
        <v>0</v>
      </c>
      <c r="I194" s="14">
        <v>0</v>
      </c>
      <c r="J194" s="7"/>
      <c r="K194" s="414"/>
    </row>
    <row r="195" spans="1:11" s="23" customFormat="1" ht="8.65" customHeight="1">
      <c r="A195" s="10" t="s">
        <v>127</v>
      </c>
      <c r="B195" s="118"/>
      <c r="C195" s="118"/>
      <c r="D195" s="4"/>
      <c r="E195" s="13">
        <v>0</v>
      </c>
      <c r="F195" s="13">
        <v>0</v>
      </c>
      <c r="G195" s="13">
        <v>0</v>
      </c>
      <c r="H195" s="13">
        <v>0</v>
      </c>
      <c r="I195" s="14">
        <v>0</v>
      </c>
      <c r="J195" s="7"/>
      <c r="K195" s="414"/>
    </row>
    <row r="196" spans="1:11" s="23" customFormat="1" ht="8.65" customHeight="1">
      <c r="A196" s="10" t="s">
        <v>128</v>
      </c>
      <c r="B196" s="118"/>
      <c r="C196" s="118"/>
      <c r="D196" s="4"/>
      <c r="E196" s="13">
        <v>0</v>
      </c>
      <c r="F196" s="13">
        <v>0</v>
      </c>
      <c r="G196" s="13">
        <v>0</v>
      </c>
      <c r="H196" s="13">
        <v>0</v>
      </c>
      <c r="I196" s="14">
        <v>0</v>
      </c>
      <c r="J196" s="7"/>
      <c r="K196" s="414"/>
    </row>
    <row r="197" spans="1:11" s="23" customFormat="1" ht="8.65" customHeight="1">
      <c r="A197" s="10" t="s">
        <v>129</v>
      </c>
      <c r="B197" s="118"/>
      <c r="C197" s="118"/>
      <c r="D197" s="4"/>
      <c r="E197" s="13">
        <v>-144793</v>
      </c>
      <c r="F197" s="13">
        <v>-16278</v>
      </c>
      <c r="G197" s="13">
        <v>-34106</v>
      </c>
      <c r="H197" s="13">
        <v>-200181</v>
      </c>
      <c r="I197" s="14">
        <v>-137200</v>
      </c>
      <c r="J197" s="7"/>
      <c r="K197" s="414"/>
    </row>
    <row r="198" spans="1:11" s="23" customFormat="1" ht="8.65" customHeight="1">
      <c r="A198" s="10" t="s">
        <v>130</v>
      </c>
      <c r="B198" s="118"/>
      <c r="C198" s="118"/>
      <c r="D198" s="4"/>
      <c r="E198" s="13">
        <v>-146830</v>
      </c>
      <c r="F198" s="13">
        <v>-910</v>
      </c>
      <c r="G198" s="13">
        <v>0</v>
      </c>
      <c r="H198" s="13">
        <v>0</v>
      </c>
      <c r="I198" s="14">
        <v>0</v>
      </c>
      <c r="J198" s="7"/>
      <c r="K198" s="414"/>
    </row>
    <row r="199" spans="1:11" s="23" customFormat="1" ht="8.65" customHeight="1">
      <c r="A199" s="10" t="s">
        <v>131</v>
      </c>
      <c r="B199" s="118"/>
      <c r="C199" s="118"/>
      <c r="D199" s="4"/>
      <c r="E199" s="13">
        <v>0</v>
      </c>
      <c r="F199" s="13">
        <v>0</v>
      </c>
      <c r="G199" s="13">
        <v>0</v>
      </c>
      <c r="H199" s="13">
        <v>0</v>
      </c>
      <c r="I199" s="14">
        <v>0</v>
      </c>
      <c r="J199" s="7"/>
      <c r="K199" s="414"/>
    </row>
    <row r="200" spans="1:11" s="25" customFormat="1" ht="8.65" customHeight="1">
      <c r="A200" s="10" t="s">
        <v>132</v>
      </c>
      <c r="B200" s="19"/>
      <c r="C200" s="19"/>
      <c r="D200" s="4"/>
      <c r="E200" s="13">
        <v>0</v>
      </c>
      <c r="F200" s="13">
        <v>0</v>
      </c>
      <c r="G200" s="13">
        <v>-6713</v>
      </c>
      <c r="H200" s="13">
        <v>0</v>
      </c>
      <c r="I200" s="14">
        <v>0</v>
      </c>
      <c r="J200" s="7"/>
      <c r="K200" s="414"/>
    </row>
    <row r="201" spans="1:11" s="23" customFormat="1" ht="8.65" customHeight="1">
      <c r="A201" s="46" t="s">
        <v>240</v>
      </c>
      <c r="B201" s="120"/>
      <c r="C201" s="120"/>
      <c r="D201" s="71"/>
      <c r="E201" s="56"/>
      <c r="F201" s="56"/>
      <c r="G201" s="56"/>
      <c r="H201" s="56"/>
      <c r="I201" s="56"/>
      <c r="J201" s="7"/>
      <c r="K201" s="414"/>
    </row>
    <row r="202" spans="1:11" s="23" customFormat="1" ht="9.9499999999999993" customHeight="1">
      <c r="A202" s="96" t="s">
        <v>259</v>
      </c>
      <c r="B202" s="136"/>
      <c r="C202" s="120"/>
      <c r="D202" s="93"/>
      <c r="E202" s="90">
        <v>-291623</v>
      </c>
      <c r="F202" s="90">
        <v>-17188</v>
      </c>
      <c r="G202" s="90">
        <v>-49182</v>
      </c>
      <c r="H202" s="90">
        <v>-204353</v>
      </c>
      <c r="I202" s="90">
        <v>-146550</v>
      </c>
      <c r="J202" s="79">
        <v>-708896</v>
      </c>
      <c r="K202" s="414"/>
    </row>
    <row r="203" spans="1:11" s="23" customFormat="1" ht="9.9499999999999993" customHeight="1">
      <c r="A203" s="2"/>
      <c r="B203" s="7"/>
      <c r="C203" s="7"/>
      <c r="D203" s="2"/>
      <c r="E203" s="7"/>
      <c r="F203" s="7"/>
      <c r="G203" s="7"/>
      <c r="H203" s="7"/>
      <c r="I203" s="7"/>
      <c r="J203" s="7"/>
      <c r="K203" s="414"/>
    </row>
    <row r="204" spans="1:11" s="43" customFormat="1" ht="9.9499999999999993" customHeight="1">
      <c r="A204" s="42" t="s">
        <v>133</v>
      </c>
      <c r="B204" s="56"/>
      <c r="C204" s="56"/>
      <c r="D204" s="109"/>
      <c r="E204" s="56"/>
      <c r="F204" s="56"/>
      <c r="G204" s="56"/>
      <c r="H204" s="56"/>
      <c r="I204" s="56"/>
      <c r="J204" s="56"/>
      <c r="K204" s="414"/>
    </row>
    <row r="205" spans="1:11" s="23" customFormat="1" ht="8.65" customHeight="1">
      <c r="A205" s="1"/>
      <c r="B205" s="7"/>
      <c r="C205" s="7"/>
      <c r="D205" s="1"/>
      <c r="E205" s="7"/>
      <c r="F205" s="7"/>
      <c r="G205" s="7"/>
      <c r="H205" s="7"/>
      <c r="I205" s="7"/>
      <c r="J205" s="7"/>
      <c r="K205" s="414"/>
    </row>
    <row r="206" spans="1:11" s="23" customFormat="1" ht="9.9499999999999993" customHeight="1">
      <c r="A206" s="42" t="s">
        <v>134</v>
      </c>
      <c r="B206" s="7"/>
      <c r="C206" s="7"/>
      <c r="D206" s="1"/>
      <c r="E206" s="7"/>
      <c r="F206" s="7"/>
      <c r="G206" s="7"/>
      <c r="H206" s="7"/>
      <c r="I206" s="7"/>
      <c r="J206" s="7"/>
      <c r="K206" s="414"/>
    </row>
    <row r="207" spans="1:11" s="23" customFormat="1" ht="8.65" customHeight="1">
      <c r="A207" s="10" t="s">
        <v>135</v>
      </c>
      <c r="B207" s="118"/>
      <c r="C207" s="118"/>
      <c r="D207" s="4"/>
      <c r="E207" s="13">
        <v>363623</v>
      </c>
      <c r="F207" s="13">
        <v>17188</v>
      </c>
      <c r="G207" s="13">
        <v>80210</v>
      </c>
      <c r="H207" s="13">
        <v>205441</v>
      </c>
      <c r="I207" s="14">
        <v>151650</v>
      </c>
      <c r="J207" s="7"/>
      <c r="K207" s="414"/>
    </row>
    <row r="208" spans="1:11" s="23" customFormat="1" ht="8.65" customHeight="1">
      <c r="A208" s="10" t="s">
        <v>136</v>
      </c>
      <c r="B208" s="118"/>
      <c r="C208" s="118"/>
      <c r="D208" s="4"/>
      <c r="E208" s="13">
        <v>0</v>
      </c>
      <c r="F208" s="13">
        <v>0</v>
      </c>
      <c r="G208" s="13">
        <v>0</v>
      </c>
      <c r="H208" s="13">
        <v>0</v>
      </c>
      <c r="I208" s="14">
        <v>0</v>
      </c>
      <c r="J208" s="7"/>
      <c r="K208" s="414"/>
    </row>
    <row r="209" spans="1:11" s="23" customFormat="1" ht="8.65" customHeight="1">
      <c r="A209" s="10" t="s">
        <v>137</v>
      </c>
      <c r="B209" s="118"/>
      <c r="C209" s="118"/>
      <c r="D209" s="4"/>
      <c r="E209" s="13">
        <v>0</v>
      </c>
      <c r="F209" s="13">
        <v>0</v>
      </c>
      <c r="G209" s="13">
        <v>0</v>
      </c>
      <c r="H209" s="13">
        <v>0</v>
      </c>
      <c r="I209" s="14">
        <v>0</v>
      </c>
      <c r="J209" s="7"/>
      <c r="K209" s="414"/>
    </row>
    <row r="210" spans="1:11" s="25" customFormat="1" ht="8.65" customHeight="1">
      <c r="A210" s="10" t="s">
        <v>138</v>
      </c>
      <c r="B210" s="19"/>
      <c r="C210" s="19"/>
      <c r="D210" s="4"/>
      <c r="E210" s="13">
        <v>0</v>
      </c>
      <c r="F210" s="13">
        <v>0</v>
      </c>
      <c r="G210" s="13">
        <v>0</v>
      </c>
      <c r="H210" s="13">
        <v>0</v>
      </c>
      <c r="I210" s="14">
        <v>0</v>
      </c>
      <c r="J210" s="7"/>
      <c r="K210" s="414"/>
    </row>
    <row r="211" spans="1:11" s="25" customFormat="1" ht="8.65" customHeight="1">
      <c r="A211" s="10" t="s">
        <v>139</v>
      </c>
      <c r="B211" s="19"/>
      <c r="C211" s="19"/>
      <c r="D211" s="4"/>
      <c r="E211" s="13">
        <v>0</v>
      </c>
      <c r="F211" s="13">
        <v>0</v>
      </c>
      <c r="G211" s="13">
        <v>0</v>
      </c>
      <c r="H211" s="13">
        <v>0</v>
      </c>
      <c r="I211" s="14">
        <v>0</v>
      </c>
      <c r="J211" s="7"/>
      <c r="K211" s="414"/>
    </row>
    <row r="212" spans="1:11" s="25" customFormat="1" ht="8.65" customHeight="1">
      <c r="A212" s="10" t="s">
        <v>140</v>
      </c>
      <c r="B212" s="19"/>
      <c r="C212" s="19"/>
      <c r="D212" s="4"/>
      <c r="E212" s="13">
        <v>0</v>
      </c>
      <c r="F212" s="13">
        <v>0</v>
      </c>
      <c r="G212" s="13">
        <v>0</v>
      </c>
      <c r="H212" s="13">
        <v>0</v>
      </c>
      <c r="I212" s="14">
        <v>0</v>
      </c>
      <c r="J212" s="7"/>
      <c r="K212" s="414"/>
    </row>
    <row r="213" spans="1:11" s="25" customFormat="1" ht="8.65" customHeight="1">
      <c r="A213" s="10"/>
      <c r="B213" s="19"/>
      <c r="C213" s="19"/>
      <c r="D213" s="4"/>
      <c r="E213" s="13"/>
      <c r="F213" s="13"/>
      <c r="G213" s="13"/>
      <c r="H213" s="13"/>
      <c r="I213" s="13"/>
      <c r="J213" s="7"/>
      <c r="K213" s="414"/>
    </row>
    <row r="214" spans="1:11" s="25" customFormat="1" ht="9.9499999999999993" customHeight="1">
      <c r="A214" s="46" t="s">
        <v>141</v>
      </c>
      <c r="B214" s="125"/>
      <c r="C214" s="125"/>
      <c r="D214" s="91"/>
      <c r="E214" s="55">
        <v>363623</v>
      </c>
      <c r="F214" s="55">
        <v>17188</v>
      </c>
      <c r="G214" s="55">
        <v>80210</v>
      </c>
      <c r="H214" s="55">
        <v>205441</v>
      </c>
      <c r="I214" s="55">
        <v>151650</v>
      </c>
      <c r="J214" s="7"/>
      <c r="K214" s="414"/>
    </row>
    <row r="215" spans="1:11" s="25" customFormat="1" ht="8.65" customHeight="1">
      <c r="A215" s="2"/>
      <c r="B215" s="3"/>
      <c r="C215" s="3"/>
      <c r="D215" s="2"/>
      <c r="E215" s="7"/>
      <c r="F215" s="7"/>
      <c r="G215" s="7"/>
      <c r="H215" s="7"/>
      <c r="I215" s="7"/>
      <c r="J215" s="7"/>
      <c r="K215" s="414"/>
    </row>
    <row r="216" spans="1:11" s="23" customFormat="1" ht="9.9499999999999993" customHeight="1">
      <c r="A216" s="42" t="s">
        <v>142</v>
      </c>
      <c r="B216" s="7"/>
      <c r="C216" s="7"/>
      <c r="D216" s="1"/>
      <c r="E216" s="7"/>
      <c r="F216" s="7"/>
      <c r="G216" s="7"/>
      <c r="H216" s="7"/>
      <c r="I216" s="7"/>
      <c r="J216" s="7"/>
      <c r="K216" s="414"/>
    </row>
    <row r="217" spans="1:11" s="25" customFormat="1" ht="8.65" customHeight="1">
      <c r="A217" s="10" t="s">
        <v>143</v>
      </c>
      <c r="B217" s="118"/>
      <c r="C217" s="118"/>
      <c r="D217" s="4"/>
      <c r="E217" s="13">
        <v>0</v>
      </c>
      <c r="F217" s="13">
        <v>0</v>
      </c>
      <c r="G217" s="13">
        <v>0</v>
      </c>
      <c r="H217" s="13">
        <v>0</v>
      </c>
      <c r="I217" s="14">
        <v>0</v>
      </c>
      <c r="J217" s="7"/>
      <c r="K217" s="414"/>
    </row>
    <row r="218" spans="1:11" s="25" customFormat="1" ht="8.65" customHeight="1">
      <c r="A218" s="10" t="s">
        <v>144</v>
      </c>
      <c r="B218" s="118"/>
      <c r="C218" s="118"/>
      <c r="D218" s="4"/>
      <c r="E218" s="13">
        <v>0</v>
      </c>
      <c r="F218" s="13">
        <v>0</v>
      </c>
      <c r="G218" s="13">
        <v>31028</v>
      </c>
      <c r="H218" s="13">
        <v>0</v>
      </c>
      <c r="I218" s="14">
        <v>0</v>
      </c>
      <c r="J218" s="7"/>
      <c r="K218" s="414"/>
    </row>
    <row r="219" spans="1:11" s="25" customFormat="1" ht="8.65" customHeight="1">
      <c r="A219" s="10" t="s">
        <v>227</v>
      </c>
      <c r="B219" s="118"/>
      <c r="C219" s="118"/>
      <c r="D219" s="4"/>
      <c r="E219" s="13">
        <v>0</v>
      </c>
      <c r="F219" s="13">
        <v>0</v>
      </c>
      <c r="G219" s="13">
        <v>0</v>
      </c>
      <c r="H219" s="13">
        <v>0</v>
      </c>
      <c r="I219" s="14">
        <v>0</v>
      </c>
      <c r="J219" s="7"/>
      <c r="K219" s="414"/>
    </row>
    <row r="220" spans="1:11" s="25" customFormat="1" ht="8.65" customHeight="1">
      <c r="A220" s="10" t="s">
        <v>145</v>
      </c>
      <c r="B220" s="118"/>
      <c r="C220" s="118"/>
      <c r="D220" s="4"/>
      <c r="E220" s="13">
        <v>0</v>
      </c>
      <c r="F220" s="13">
        <v>0</v>
      </c>
      <c r="G220" s="13">
        <v>0</v>
      </c>
      <c r="H220" s="13">
        <v>0</v>
      </c>
      <c r="I220" s="14">
        <v>0</v>
      </c>
      <c r="J220" s="7"/>
      <c r="K220" s="414"/>
    </row>
    <row r="221" spans="1:11" s="25" customFormat="1" ht="8.65" customHeight="1">
      <c r="A221" s="10" t="s">
        <v>146</v>
      </c>
      <c r="B221" s="118"/>
      <c r="C221" s="118"/>
      <c r="D221" s="4"/>
      <c r="E221" s="13">
        <v>0</v>
      </c>
      <c r="F221" s="13">
        <v>0</v>
      </c>
      <c r="G221" s="13">
        <v>0</v>
      </c>
      <c r="H221" s="13">
        <v>0</v>
      </c>
      <c r="I221" s="14">
        <v>0</v>
      </c>
      <c r="J221" s="7"/>
      <c r="K221" s="414"/>
    </row>
    <row r="222" spans="1:11" s="25" customFormat="1" ht="8.65" customHeight="1">
      <c r="A222" s="10" t="s">
        <v>147</v>
      </c>
      <c r="B222" s="118"/>
      <c r="C222" s="118"/>
      <c r="D222" s="4"/>
      <c r="E222" s="13">
        <v>72000</v>
      </c>
      <c r="F222" s="13">
        <v>0</v>
      </c>
      <c r="G222" s="13">
        <v>0</v>
      </c>
      <c r="H222" s="13">
        <v>1088</v>
      </c>
      <c r="I222" s="14">
        <v>5100</v>
      </c>
      <c r="J222" s="7"/>
      <c r="K222" s="414"/>
    </row>
    <row r="223" spans="1:11" s="25" customFormat="1" ht="8.65" customHeight="1">
      <c r="A223" s="10" t="s">
        <v>148</v>
      </c>
      <c r="B223" s="118"/>
      <c r="C223" s="118"/>
      <c r="D223" s="4"/>
      <c r="E223" s="13">
        <v>0</v>
      </c>
      <c r="F223" s="13">
        <v>0</v>
      </c>
      <c r="G223" s="13">
        <v>0</v>
      </c>
      <c r="H223" s="13">
        <v>0</v>
      </c>
      <c r="I223" s="14">
        <v>0</v>
      </c>
      <c r="J223" s="7"/>
      <c r="K223" s="414"/>
    </row>
    <row r="224" spans="1:11" s="25" customFormat="1" ht="8.65" customHeight="1">
      <c r="A224" s="10" t="s">
        <v>149</v>
      </c>
      <c r="B224" s="118"/>
      <c r="C224" s="118"/>
      <c r="D224" s="4"/>
      <c r="E224" s="13">
        <v>0</v>
      </c>
      <c r="F224" s="13">
        <v>0</v>
      </c>
      <c r="G224" s="13">
        <v>0</v>
      </c>
      <c r="H224" s="13">
        <v>0</v>
      </c>
      <c r="I224" s="14">
        <v>0</v>
      </c>
      <c r="J224" s="7"/>
      <c r="K224" s="414"/>
    </row>
    <row r="225" spans="1:12" s="25" customFormat="1" ht="8.65" customHeight="1">
      <c r="A225" s="10" t="s">
        <v>150</v>
      </c>
      <c r="B225" s="118"/>
      <c r="C225" s="118"/>
      <c r="D225" s="4"/>
      <c r="E225" s="13">
        <v>0</v>
      </c>
      <c r="F225" s="13">
        <v>0</v>
      </c>
      <c r="G225" s="13">
        <v>0</v>
      </c>
      <c r="H225" s="13">
        <v>0</v>
      </c>
      <c r="I225" s="14">
        <v>0</v>
      </c>
      <c r="J225" s="7"/>
      <c r="K225" s="414"/>
    </row>
    <row r="226" spans="1:12" s="25" customFormat="1" ht="8.65" customHeight="1">
      <c r="A226" s="10"/>
      <c r="B226" s="118"/>
      <c r="C226" s="118"/>
      <c r="D226" s="4"/>
      <c r="E226" s="13"/>
      <c r="F226" s="13"/>
      <c r="G226" s="13"/>
      <c r="H226" s="13"/>
      <c r="I226" s="13"/>
      <c r="J226" s="7"/>
      <c r="K226" s="414"/>
    </row>
    <row r="227" spans="1:12" s="25" customFormat="1" ht="9.9499999999999993" customHeight="1">
      <c r="A227" s="46" t="s">
        <v>151</v>
      </c>
      <c r="B227" s="125"/>
      <c r="C227" s="125"/>
      <c r="D227" s="91"/>
      <c r="E227" s="55">
        <v>72000</v>
      </c>
      <c r="F227" s="55">
        <v>0</v>
      </c>
      <c r="G227" s="55">
        <v>31028</v>
      </c>
      <c r="H227" s="55">
        <v>1088</v>
      </c>
      <c r="I227" s="55">
        <v>5100</v>
      </c>
      <c r="J227" s="7"/>
      <c r="K227" s="414"/>
    </row>
    <row r="228" spans="1:12" s="25" customFormat="1" ht="9.9499999999999993" customHeight="1" thickBot="1">
      <c r="A228" s="2"/>
      <c r="B228" s="3"/>
      <c r="C228" s="3"/>
      <c r="D228" s="2"/>
      <c r="E228" s="7"/>
      <c r="F228" s="7"/>
      <c r="G228" s="7"/>
      <c r="H228" s="7"/>
      <c r="I228" s="7"/>
      <c r="J228" s="7"/>
      <c r="K228" s="414"/>
    </row>
    <row r="229" spans="1:12" s="23" customFormat="1" ht="9.9499999999999993" customHeight="1" thickBot="1">
      <c r="A229" s="1145" t="s">
        <v>152</v>
      </c>
      <c r="B229" s="1146"/>
      <c r="C229" s="1147"/>
      <c r="D229" s="64"/>
      <c r="E229" s="7"/>
      <c r="F229" s="7"/>
      <c r="G229" s="7"/>
      <c r="H229" s="7"/>
      <c r="I229" s="7"/>
      <c r="J229" s="7"/>
      <c r="K229" s="414"/>
    </row>
    <row r="230" spans="1:12" s="25" customFormat="1" ht="9.9499999999999993" customHeight="1">
      <c r="A230" s="2"/>
      <c r="B230" s="3"/>
      <c r="C230" s="3"/>
      <c r="D230" s="2"/>
      <c r="E230" s="7"/>
      <c r="F230" s="7"/>
      <c r="G230" s="7"/>
      <c r="H230" s="7"/>
      <c r="I230" s="7"/>
      <c r="J230" s="7"/>
      <c r="K230" s="414"/>
    </row>
    <row r="231" spans="1:12" s="25" customFormat="1" ht="8.65" customHeight="1">
      <c r="A231" s="10" t="s">
        <v>153</v>
      </c>
      <c r="B231" s="19"/>
      <c r="C231" s="19"/>
      <c r="D231" s="4"/>
      <c r="E231" s="13">
        <v>-156617</v>
      </c>
      <c r="F231" s="13">
        <v>32883</v>
      </c>
      <c r="G231" s="13">
        <v>-29972</v>
      </c>
      <c r="H231" s="13">
        <v>-179211</v>
      </c>
      <c r="I231" s="13">
        <v>915</v>
      </c>
      <c r="J231" s="7"/>
      <c r="K231" s="414"/>
    </row>
    <row r="232" spans="1:12" s="25" customFormat="1" ht="8.65" customHeight="1">
      <c r="A232" s="10" t="s">
        <v>154</v>
      </c>
      <c r="B232" s="19"/>
      <c r="C232" s="19"/>
      <c r="D232" s="4"/>
      <c r="E232" s="13">
        <v>-291623</v>
      </c>
      <c r="F232" s="13">
        <v>-17188</v>
      </c>
      <c r="G232" s="13">
        <v>-49182</v>
      </c>
      <c r="H232" s="13">
        <v>-204353</v>
      </c>
      <c r="I232" s="13">
        <v>-146550</v>
      </c>
      <c r="J232" s="108" t="s">
        <v>271</v>
      </c>
      <c r="K232" s="414"/>
      <c r="L232" s="143"/>
    </row>
    <row r="233" spans="1:12" s="25" customFormat="1" ht="8.65" customHeight="1">
      <c r="A233" s="10" t="s">
        <v>155</v>
      </c>
      <c r="B233" s="19"/>
      <c r="C233" s="19"/>
      <c r="D233" s="4"/>
      <c r="E233" s="13">
        <v>-393113</v>
      </c>
      <c r="F233" s="13">
        <v>78437</v>
      </c>
      <c r="G233" s="13">
        <v>-15992</v>
      </c>
      <c r="H233" s="13">
        <v>-313354</v>
      </c>
      <c r="I233" s="13">
        <v>-28884</v>
      </c>
      <c r="J233" s="33">
        <v>-708896</v>
      </c>
      <c r="K233" s="414"/>
    </row>
    <row r="234" spans="1:12" s="25" customFormat="1" ht="8.65" customHeight="1">
      <c r="A234" s="10"/>
      <c r="B234" s="19"/>
      <c r="C234" s="19"/>
      <c r="D234" s="4"/>
      <c r="E234" s="13"/>
      <c r="F234" s="13"/>
      <c r="G234" s="13"/>
      <c r="H234" s="13"/>
      <c r="I234" s="13"/>
      <c r="J234" s="7"/>
      <c r="K234" s="414"/>
    </row>
    <row r="235" spans="1:12" s="62" customFormat="1" ht="9.9499999999999993" customHeight="1">
      <c r="A235" s="1148" t="s">
        <v>260</v>
      </c>
      <c r="B235" s="1149"/>
      <c r="C235" s="1149"/>
      <c r="D235" s="1152"/>
      <c r="E235" s="1142">
        <v>-156617</v>
      </c>
      <c r="F235" s="1142">
        <v>32883</v>
      </c>
      <c r="G235" s="1142">
        <v>-29972</v>
      </c>
      <c r="H235" s="1142">
        <v>-179211</v>
      </c>
      <c r="I235" s="1142">
        <v>915</v>
      </c>
      <c r="J235" s="80"/>
      <c r="K235" s="414"/>
    </row>
    <row r="236" spans="1:12" s="62" customFormat="1" ht="9.9499999999999993" customHeight="1">
      <c r="A236" s="1150"/>
      <c r="B236" s="1151"/>
      <c r="C236" s="1151"/>
      <c r="D236" s="1153"/>
      <c r="E236" s="1143"/>
      <c r="F236" s="1143"/>
      <c r="G236" s="1143"/>
      <c r="H236" s="1143"/>
      <c r="I236" s="1143"/>
      <c r="J236" s="80"/>
      <c r="K236" s="414"/>
    </row>
    <row r="237" spans="1:12" s="25" customFormat="1" ht="9.9499999999999993" customHeight="1" thickBot="1">
      <c r="A237" s="2"/>
      <c r="B237" s="3"/>
      <c r="C237" s="3"/>
      <c r="D237" s="2"/>
      <c r="E237" s="7"/>
      <c r="F237" s="7"/>
      <c r="G237" s="7"/>
      <c r="H237" s="7"/>
      <c r="I237" s="7"/>
      <c r="J237" s="3"/>
      <c r="K237" s="414"/>
    </row>
    <row r="238" spans="1:12" s="23" customFormat="1" ht="9.9499999999999993" customHeight="1" thickBot="1">
      <c r="A238" s="1145" t="s">
        <v>156</v>
      </c>
      <c r="B238" s="1146"/>
      <c r="C238" s="1147"/>
      <c r="D238" s="64"/>
      <c r="E238" s="7"/>
      <c r="F238" s="7"/>
      <c r="G238" s="7"/>
      <c r="H238" s="7"/>
      <c r="I238" s="7"/>
      <c r="J238" s="7"/>
      <c r="K238" s="414"/>
    </row>
    <row r="239" spans="1:12" s="25" customFormat="1" ht="9.9499999999999993" customHeight="1">
      <c r="A239" s="2"/>
      <c r="B239" s="3"/>
      <c r="C239" s="3"/>
      <c r="D239" s="2"/>
      <c r="E239" s="7"/>
      <c r="F239" s="7"/>
      <c r="G239" s="7"/>
      <c r="H239" s="7"/>
      <c r="I239" s="7"/>
      <c r="J239" s="3"/>
      <c r="K239" s="414"/>
    </row>
    <row r="240" spans="1:12" s="25" customFormat="1" ht="8.65" customHeight="1">
      <c r="A240" s="10" t="s">
        <v>81</v>
      </c>
      <c r="B240" s="19"/>
      <c r="C240" s="19"/>
      <c r="D240" s="4"/>
      <c r="E240" s="13">
        <v>66507</v>
      </c>
      <c r="F240" s="13">
        <v>68090</v>
      </c>
      <c r="G240" s="13">
        <v>69747</v>
      </c>
      <c r="H240" s="13">
        <v>59940</v>
      </c>
      <c r="I240" s="13">
        <v>52187</v>
      </c>
      <c r="J240" s="3"/>
      <c r="K240" s="414"/>
    </row>
    <row r="241" spans="1:11" s="25" customFormat="1" ht="8.65" customHeight="1">
      <c r="A241" s="10" t="s">
        <v>157</v>
      </c>
      <c r="B241" s="19"/>
      <c r="C241" s="19"/>
      <c r="D241" s="4"/>
      <c r="E241" s="13">
        <v>131298</v>
      </c>
      <c r="F241" s="13">
        <v>133108</v>
      </c>
      <c r="G241" s="13">
        <v>125405</v>
      </c>
      <c r="H241" s="13">
        <v>135421</v>
      </c>
      <c r="I241" s="13">
        <v>132404</v>
      </c>
      <c r="J241" s="3"/>
      <c r="K241" s="414"/>
    </row>
    <row r="242" spans="1:11" s="25" customFormat="1" ht="8.65" customHeight="1">
      <c r="A242" s="10" t="s">
        <v>214</v>
      </c>
      <c r="B242" s="19"/>
      <c r="C242" s="19"/>
      <c r="D242" s="150" t="s">
        <v>285</v>
      </c>
      <c r="E242" s="13">
        <v>6408</v>
      </c>
      <c r="F242" s="13">
        <v>5003</v>
      </c>
      <c r="G242" s="13">
        <v>5213</v>
      </c>
      <c r="H242" s="13">
        <v>3595</v>
      </c>
      <c r="I242" s="14">
        <v>9755</v>
      </c>
      <c r="J242" s="3"/>
      <c r="K242" s="414"/>
    </row>
    <row r="243" spans="1:11" s="25" customFormat="1" ht="8.65" customHeight="1">
      <c r="A243" s="10" t="s">
        <v>215</v>
      </c>
      <c r="B243" s="19"/>
      <c r="C243" s="19"/>
      <c r="D243" s="150" t="s">
        <v>286</v>
      </c>
      <c r="E243" s="13">
        <v>0</v>
      </c>
      <c r="F243" s="13">
        <v>0</v>
      </c>
      <c r="G243" s="13">
        <v>0</v>
      </c>
      <c r="H243" s="13">
        <v>0</v>
      </c>
      <c r="I243" s="14">
        <v>0</v>
      </c>
      <c r="J243" s="3"/>
      <c r="K243" s="414"/>
    </row>
    <row r="244" spans="1:11" s="25" customFormat="1" ht="8.65" customHeight="1">
      <c r="A244" s="10" t="s">
        <v>203</v>
      </c>
      <c r="B244" s="19"/>
      <c r="C244" s="19"/>
      <c r="D244" s="150" t="s">
        <v>287</v>
      </c>
      <c r="E244" s="13">
        <v>0</v>
      </c>
      <c r="F244" s="13">
        <v>0</v>
      </c>
      <c r="G244" s="13">
        <v>0</v>
      </c>
      <c r="H244" s="13">
        <v>0</v>
      </c>
      <c r="I244" s="14">
        <v>0</v>
      </c>
      <c r="J244" s="3"/>
      <c r="K244" s="414"/>
    </row>
    <row r="245" spans="1:11" s="25" customFormat="1" ht="8.65" customHeight="1">
      <c r="A245" s="10"/>
      <c r="B245" s="19"/>
      <c r="C245" s="19"/>
      <c r="D245" s="4"/>
      <c r="E245" s="13"/>
      <c r="F245" s="13"/>
      <c r="G245" s="13"/>
      <c r="H245" s="13"/>
      <c r="I245" s="13"/>
      <c r="J245" s="3"/>
      <c r="K245" s="414"/>
    </row>
    <row r="246" spans="1:11" s="62" customFormat="1" ht="9.9499999999999993" customHeight="1">
      <c r="A246" s="46" t="s">
        <v>158</v>
      </c>
      <c r="B246" s="125"/>
      <c r="C246" s="125"/>
      <c r="D246" s="91"/>
      <c r="E246" s="55">
        <v>-58383</v>
      </c>
      <c r="F246" s="55">
        <v>-60015</v>
      </c>
      <c r="G246" s="55">
        <v>-50445</v>
      </c>
      <c r="H246" s="55">
        <v>-71886</v>
      </c>
      <c r="I246" s="55">
        <v>-70462</v>
      </c>
      <c r="J246" s="81"/>
      <c r="K246" s="414"/>
    </row>
    <row r="247" spans="1:11" s="25" customFormat="1" ht="9.9499999999999993" customHeight="1" thickBot="1">
      <c r="A247" s="1"/>
      <c r="B247" s="3"/>
      <c r="C247" s="3"/>
      <c r="D247" s="1"/>
      <c r="E247" s="7"/>
      <c r="F247" s="7"/>
      <c r="G247" s="7"/>
      <c r="H247" s="7"/>
      <c r="I247" s="7"/>
      <c r="J247" s="3"/>
      <c r="K247" s="414"/>
    </row>
    <row r="248" spans="1:11" s="23" customFormat="1" ht="9.9499999999999993" customHeight="1" thickBot="1">
      <c r="A248" s="1145" t="s">
        <v>194</v>
      </c>
      <c r="B248" s="1146"/>
      <c r="C248" s="1146"/>
      <c r="D248" s="1147"/>
      <c r="E248" s="7"/>
      <c r="F248" s="7"/>
      <c r="G248" s="7"/>
      <c r="H248" s="7"/>
      <c r="I248" s="7"/>
      <c r="J248" s="7"/>
      <c r="K248" s="414"/>
    </row>
    <row r="249" spans="1:11" s="25" customFormat="1" ht="9.9499999999999993" customHeight="1">
      <c r="A249" s="3"/>
      <c r="B249" s="3"/>
      <c r="C249" s="3"/>
      <c r="D249" s="3"/>
      <c r="E249" s="3"/>
      <c r="F249" s="3"/>
      <c r="G249" s="2"/>
      <c r="H249" s="2"/>
      <c r="I249" s="3"/>
      <c r="J249" s="3"/>
      <c r="K249" s="414"/>
    </row>
    <row r="250" spans="1:11" s="62" customFormat="1" ht="9.9499999999999993" customHeight="1">
      <c r="A250" s="97" t="s">
        <v>196</v>
      </c>
      <c r="B250" s="81"/>
      <c r="C250" s="81"/>
      <c r="D250" s="82"/>
      <c r="E250" s="57"/>
      <c r="F250" s="57"/>
      <c r="G250" s="57"/>
      <c r="H250" s="57"/>
      <c r="I250" s="57"/>
      <c r="J250" s="81"/>
      <c r="K250" s="414"/>
    </row>
    <row r="251" spans="1:11" s="25" customFormat="1" ht="8.65" customHeight="1">
      <c r="A251" s="10" t="s">
        <v>162</v>
      </c>
      <c r="B251" s="19"/>
      <c r="C251" s="19"/>
      <c r="D251" s="150" t="s">
        <v>288</v>
      </c>
      <c r="E251" s="13">
        <v>65448</v>
      </c>
      <c r="F251" s="13">
        <v>66628</v>
      </c>
      <c r="G251" s="13">
        <v>66780</v>
      </c>
      <c r="H251" s="13">
        <v>51955</v>
      </c>
      <c r="I251" s="14">
        <v>42324</v>
      </c>
      <c r="J251" s="3"/>
      <c r="K251" s="414"/>
    </row>
    <row r="252" spans="1:11" s="25" customFormat="1" ht="8.65" customHeight="1">
      <c r="A252" s="18" t="s">
        <v>216</v>
      </c>
      <c r="B252" s="19"/>
      <c r="C252" s="19"/>
      <c r="D252" s="150" t="s">
        <v>289</v>
      </c>
      <c r="E252" s="13">
        <v>178570</v>
      </c>
      <c r="F252" s="13">
        <v>286105</v>
      </c>
      <c r="G252" s="13">
        <v>278605</v>
      </c>
      <c r="H252" s="13">
        <v>228605</v>
      </c>
      <c r="I252" s="14">
        <v>262405</v>
      </c>
      <c r="J252" s="3"/>
      <c r="K252" s="414"/>
    </row>
    <row r="253" spans="1:11" s="25" customFormat="1" ht="8.65" customHeight="1">
      <c r="A253" s="18"/>
      <c r="B253" s="19"/>
      <c r="C253" s="19"/>
      <c r="D253" s="5"/>
      <c r="E253" s="13"/>
      <c r="F253" s="13"/>
      <c r="G253" s="13"/>
      <c r="H253" s="13"/>
      <c r="I253" s="13"/>
      <c r="J253" s="3"/>
      <c r="K253" s="414"/>
    </row>
    <row r="254" spans="1:11" s="101" customFormat="1" ht="9.9499999999999993" customHeight="1">
      <c r="A254" s="98" t="s">
        <v>195</v>
      </c>
      <c r="B254" s="125"/>
      <c r="C254" s="125"/>
      <c r="D254" s="99"/>
      <c r="E254" s="55">
        <v>244018</v>
      </c>
      <c r="F254" s="55">
        <v>352733</v>
      </c>
      <c r="G254" s="55">
        <v>345385</v>
      </c>
      <c r="H254" s="55">
        <v>280560</v>
      </c>
      <c r="I254" s="55">
        <v>304729</v>
      </c>
      <c r="J254" s="100"/>
      <c r="K254" s="414"/>
    </row>
    <row r="255" spans="1:11" s="25" customFormat="1" ht="8.65" customHeight="1">
      <c r="A255" s="1"/>
      <c r="B255" s="3"/>
      <c r="C255" s="3"/>
      <c r="D255" s="1"/>
      <c r="E255" s="7"/>
      <c r="F255" s="7"/>
      <c r="G255" s="7"/>
      <c r="H255" s="7"/>
      <c r="I255" s="7"/>
      <c r="J255" s="3"/>
      <c r="K255" s="414"/>
    </row>
    <row r="256" spans="1:11" s="101" customFormat="1" ht="9.9499999999999993" customHeight="1">
      <c r="A256" s="97" t="s">
        <v>197</v>
      </c>
      <c r="B256" s="100"/>
      <c r="C256" s="100"/>
      <c r="D256" s="97"/>
      <c r="E256" s="56"/>
      <c r="F256" s="56"/>
      <c r="G256" s="56"/>
      <c r="H256" s="56"/>
      <c r="I256" s="56"/>
      <c r="J256" s="100"/>
      <c r="K256" s="414"/>
    </row>
    <row r="257" spans="1:11" s="25" customFormat="1" ht="8.65" customHeight="1">
      <c r="A257" s="10" t="s">
        <v>163</v>
      </c>
      <c r="B257" s="19"/>
      <c r="C257" s="19"/>
      <c r="D257" s="5"/>
      <c r="E257" s="13">
        <v>2216790</v>
      </c>
      <c r="F257" s="13">
        <v>1930685</v>
      </c>
      <c r="G257" s="13">
        <v>1742533</v>
      </c>
      <c r="H257" s="13">
        <v>1954795</v>
      </c>
      <c r="I257" s="13">
        <v>2496162</v>
      </c>
      <c r="J257" s="3"/>
      <c r="K257" s="414"/>
    </row>
    <row r="258" spans="1:11" s="25" customFormat="1" ht="8.65" customHeight="1">
      <c r="A258" s="18" t="s">
        <v>162</v>
      </c>
      <c r="B258" s="19"/>
      <c r="C258" s="19"/>
      <c r="D258" s="5"/>
      <c r="E258" s="13">
        <v>66507</v>
      </c>
      <c r="F258" s="13">
        <v>68090</v>
      </c>
      <c r="G258" s="13">
        <v>69747</v>
      </c>
      <c r="H258" s="13">
        <v>59940</v>
      </c>
      <c r="I258" s="13">
        <v>52187</v>
      </c>
      <c r="J258" s="3"/>
      <c r="K258" s="414"/>
    </row>
    <row r="259" spans="1:11" s="25" customFormat="1" ht="8.65" customHeight="1">
      <c r="A259" s="18"/>
      <c r="B259" s="19"/>
      <c r="C259" s="19"/>
      <c r="D259" s="5"/>
      <c r="E259" s="13"/>
      <c r="F259" s="13"/>
      <c r="G259" s="13"/>
      <c r="H259" s="13"/>
      <c r="I259" s="13"/>
      <c r="J259" s="3"/>
      <c r="K259" s="414"/>
    </row>
    <row r="260" spans="1:11" s="101" customFormat="1" ht="9.9499999999999993" customHeight="1">
      <c r="A260" s="102" t="s">
        <v>198</v>
      </c>
      <c r="B260" s="137"/>
      <c r="C260" s="137"/>
      <c r="D260" s="103"/>
      <c r="E260" s="104">
        <v>3.000148863897798</v>
      </c>
      <c r="F260" s="104">
        <v>3.5267275604254444</v>
      </c>
      <c r="G260" s="104">
        <v>4.0026214711572177</v>
      </c>
      <c r="H260" s="104">
        <v>3.0663061855590996</v>
      </c>
      <c r="I260" s="104">
        <v>2.0906896267149326</v>
      </c>
      <c r="J260" s="100"/>
      <c r="K260" s="414"/>
    </row>
    <row r="261" spans="1:11" s="62" customFormat="1" ht="9.9499999999999993" customHeight="1" thickBot="1">
      <c r="A261" s="83"/>
      <c r="B261" s="138"/>
      <c r="C261" s="138"/>
      <c r="D261" s="83"/>
      <c r="E261" s="84"/>
      <c r="F261" s="84"/>
      <c r="G261" s="84"/>
      <c r="H261" s="84"/>
      <c r="I261" s="84"/>
      <c r="J261" s="81"/>
      <c r="K261" s="414"/>
    </row>
    <row r="262" spans="1:11" s="23" customFormat="1" ht="9.9499999999999993" customHeight="1" thickBot="1">
      <c r="A262" s="1145" t="s">
        <v>164</v>
      </c>
      <c r="B262" s="1146"/>
      <c r="C262" s="1146"/>
      <c r="D262" s="1147"/>
      <c r="E262" s="7"/>
      <c r="F262" s="7"/>
      <c r="G262" s="7"/>
      <c r="H262" s="7"/>
      <c r="I262" s="7"/>
      <c r="J262" s="7"/>
      <c r="K262" s="414"/>
    </row>
    <row r="263" spans="1:11" s="25" customFormat="1" ht="9.9499999999999993" customHeight="1">
      <c r="A263" s="1"/>
      <c r="B263" s="3"/>
      <c r="C263" s="3"/>
      <c r="D263" s="1"/>
      <c r="E263" s="7"/>
      <c r="F263" s="7"/>
      <c r="G263" s="7"/>
      <c r="H263" s="7"/>
      <c r="I263" s="7"/>
      <c r="J263" s="3"/>
      <c r="K263" s="414"/>
    </row>
    <row r="264" spans="1:11" s="101" customFormat="1" ht="9.9499999999999993" customHeight="1">
      <c r="A264" s="42" t="s">
        <v>183</v>
      </c>
      <c r="B264" s="100"/>
      <c r="C264" s="100"/>
      <c r="D264" s="42"/>
      <c r="E264" s="56"/>
      <c r="F264" s="56"/>
      <c r="G264" s="56"/>
      <c r="H264" s="56"/>
      <c r="I264" s="56"/>
      <c r="J264" s="100"/>
      <c r="K264" s="414"/>
    </row>
    <row r="265" spans="1:11" s="25" customFormat="1" ht="9.9499999999999993" customHeight="1">
      <c r="A265" s="37"/>
      <c r="B265" s="3"/>
      <c r="C265" s="3"/>
      <c r="D265" s="1"/>
      <c r="E265" s="7"/>
      <c r="F265" s="7"/>
      <c r="G265" s="7"/>
      <c r="H265" s="7"/>
      <c r="I265" s="7"/>
      <c r="J265" s="3"/>
      <c r="K265" s="414"/>
    </row>
    <row r="266" spans="1:11" s="25" customFormat="1" ht="8.65" customHeight="1">
      <c r="A266" s="18" t="s">
        <v>184</v>
      </c>
      <c r="B266" s="19"/>
      <c r="C266" s="19"/>
      <c r="D266" s="5"/>
      <c r="E266" s="13">
        <v>0</v>
      </c>
      <c r="F266" s="13">
        <v>0</v>
      </c>
      <c r="G266" s="13">
        <v>0</v>
      </c>
      <c r="H266" s="13">
        <v>0</v>
      </c>
      <c r="I266" s="14">
        <v>0</v>
      </c>
      <c r="J266" s="7"/>
      <c r="K266" s="414"/>
    </row>
    <row r="267" spans="1:11" s="25" customFormat="1" ht="8.65" customHeight="1">
      <c r="A267" s="18" t="s">
        <v>185</v>
      </c>
      <c r="B267" s="19"/>
      <c r="C267" s="19"/>
      <c r="D267" s="5"/>
      <c r="E267" s="13">
        <v>0</v>
      </c>
      <c r="F267" s="13">
        <v>0</v>
      </c>
      <c r="G267" s="13">
        <v>0</v>
      </c>
      <c r="H267" s="13">
        <v>0</v>
      </c>
      <c r="I267" s="14">
        <v>0</v>
      </c>
      <c r="J267" s="7"/>
      <c r="K267" s="414"/>
    </row>
    <row r="268" spans="1:11" s="25" customFormat="1" ht="8.65" customHeight="1">
      <c r="A268" s="18" t="s">
        <v>186</v>
      </c>
      <c r="B268" s="19"/>
      <c r="C268" s="19"/>
      <c r="D268" s="5"/>
      <c r="E268" s="13">
        <v>85218</v>
      </c>
      <c r="F268" s="13">
        <v>83669</v>
      </c>
      <c r="G268" s="13">
        <v>84066</v>
      </c>
      <c r="H268" s="13">
        <v>66807</v>
      </c>
      <c r="I268" s="14">
        <v>73776</v>
      </c>
      <c r="J268" s="7"/>
      <c r="K268" s="414"/>
    </row>
    <row r="269" spans="1:11" s="25" customFormat="1" ht="8.65" customHeight="1">
      <c r="A269" s="18" t="s">
        <v>187</v>
      </c>
      <c r="B269" s="19"/>
      <c r="C269" s="19"/>
      <c r="D269" s="5"/>
      <c r="E269" s="13">
        <v>46800</v>
      </c>
      <c r="F269" s="13">
        <v>45990</v>
      </c>
      <c r="G269" s="13">
        <v>58267</v>
      </c>
      <c r="H269" s="13">
        <v>62734</v>
      </c>
      <c r="I269" s="14">
        <v>66356</v>
      </c>
      <c r="J269" s="7"/>
      <c r="K269" s="414"/>
    </row>
    <row r="270" spans="1:11" s="25" customFormat="1" ht="8.65" customHeight="1">
      <c r="A270" s="18" t="s">
        <v>188</v>
      </c>
      <c r="B270" s="19"/>
      <c r="C270" s="19"/>
      <c r="D270" s="5"/>
      <c r="E270" s="13">
        <v>24916</v>
      </c>
      <c r="F270" s="13">
        <v>25975</v>
      </c>
      <c r="G270" s="13">
        <v>27733</v>
      </c>
      <c r="H270" s="13">
        <v>30380</v>
      </c>
      <c r="I270" s="14">
        <v>32701</v>
      </c>
      <c r="J270" s="7"/>
      <c r="K270" s="414"/>
    </row>
    <row r="271" spans="1:11" s="25" customFormat="1" ht="8.65" customHeight="1">
      <c r="A271" s="18" t="s">
        <v>189</v>
      </c>
      <c r="B271" s="19"/>
      <c r="C271" s="19"/>
      <c r="D271" s="5"/>
      <c r="E271" s="13">
        <v>0</v>
      </c>
      <c r="F271" s="13">
        <v>0</v>
      </c>
      <c r="G271" s="13">
        <v>0</v>
      </c>
      <c r="H271" s="13">
        <v>0</v>
      </c>
      <c r="I271" s="14">
        <v>0</v>
      </c>
      <c r="J271" s="7"/>
      <c r="K271" s="414"/>
    </row>
    <row r="272" spans="1:11" s="25" customFormat="1" ht="8.65" customHeight="1">
      <c r="A272" s="18" t="s">
        <v>166</v>
      </c>
      <c r="B272" s="19"/>
      <c r="C272" s="19"/>
      <c r="D272" s="5"/>
      <c r="E272" s="13">
        <v>0</v>
      </c>
      <c r="F272" s="13">
        <v>0</v>
      </c>
      <c r="G272" s="13">
        <v>0</v>
      </c>
      <c r="H272" s="13">
        <v>0</v>
      </c>
      <c r="I272" s="14">
        <v>0</v>
      </c>
      <c r="J272" s="7"/>
      <c r="K272" s="414"/>
    </row>
    <row r="273" spans="1:11" s="25" customFormat="1" ht="8.65" customHeight="1">
      <c r="A273" s="18"/>
      <c r="B273" s="19"/>
      <c r="C273" s="19"/>
      <c r="D273" s="5"/>
      <c r="E273" s="21"/>
      <c r="F273" s="21"/>
      <c r="G273" s="20"/>
      <c r="H273" s="20"/>
      <c r="I273" s="21"/>
      <c r="J273" s="7"/>
      <c r="K273" s="414"/>
    </row>
    <row r="274" spans="1:11" s="101" customFormat="1" ht="9.9499999999999993" customHeight="1">
      <c r="A274" s="46" t="s">
        <v>182</v>
      </c>
      <c r="B274" s="125"/>
      <c r="C274" s="125"/>
      <c r="D274" s="91"/>
      <c r="E274" s="55">
        <v>156934</v>
      </c>
      <c r="F274" s="55">
        <v>155634</v>
      </c>
      <c r="G274" s="55">
        <v>170066</v>
      </c>
      <c r="H274" s="55">
        <v>159921</v>
      </c>
      <c r="I274" s="55">
        <v>172833</v>
      </c>
      <c r="J274" s="100"/>
      <c r="K274" s="414"/>
    </row>
    <row r="275" spans="1:11" s="25" customFormat="1" ht="12" customHeight="1">
      <c r="A275" s="145">
        <v>40</v>
      </c>
      <c r="B275" s="127" t="s">
        <v>302</v>
      </c>
      <c r="C275" s="39"/>
      <c r="D275" s="1189" t="s">
        <v>29</v>
      </c>
      <c r="E275" s="1189"/>
      <c r="F275" s="1189"/>
      <c r="G275" s="1189"/>
      <c r="H275" s="1189"/>
      <c r="I275" s="76" t="s">
        <v>243</v>
      </c>
      <c r="J275" s="3"/>
      <c r="K275" s="414"/>
    </row>
    <row r="276" spans="1:11" s="25" customFormat="1" ht="9.9499999999999993" customHeight="1">
      <c r="A276" s="128"/>
      <c r="B276" s="29"/>
      <c r="C276" s="29"/>
      <c r="D276" s="27"/>
      <c r="E276" s="27"/>
      <c r="F276" s="27"/>
      <c r="G276" s="27"/>
      <c r="H276" s="27"/>
      <c r="I276" s="26"/>
      <c r="J276" s="3"/>
      <c r="K276" s="414"/>
    </row>
    <row r="277" spans="1:11" s="101" customFormat="1" ht="9.9499999999999993" customHeight="1">
      <c r="A277" s="42"/>
      <c r="B277" s="100"/>
      <c r="C277" s="100"/>
      <c r="D277" s="94" t="s">
        <v>31</v>
      </c>
      <c r="E277" s="95">
        <v>2005</v>
      </c>
      <c r="F277" s="95">
        <v>2006</v>
      </c>
      <c r="G277" s="95">
        <v>2007</v>
      </c>
      <c r="H277" s="95">
        <v>2008</v>
      </c>
      <c r="I277" s="95">
        <v>2009</v>
      </c>
      <c r="J277" s="56"/>
      <c r="K277" s="414"/>
    </row>
    <row r="278" spans="1:11" s="25" customFormat="1" ht="9.9499999999999993" customHeight="1" thickBot="1">
      <c r="A278" s="1"/>
      <c r="B278" s="3"/>
      <c r="C278" s="3"/>
      <c r="D278" s="60"/>
      <c r="E278" s="61"/>
      <c r="F278" s="61"/>
      <c r="G278" s="61"/>
      <c r="H278" s="61"/>
      <c r="I278" s="61"/>
      <c r="J278" s="7"/>
      <c r="K278" s="414"/>
    </row>
    <row r="279" spans="1:11" s="23" customFormat="1" ht="9.9499999999999993" customHeight="1" thickBot="1">
      <c r="A279" s="1145" t="s">
        <v>164</v>
      </c>
      <c r="B279" s="1146"/>
      <c r="C279" s="1146"/>
      <c r="D279" s="1147"/>
      <c r="E279" s="7"/>
      <c r="F279" s="7"/>
      <c r="G279" s="7"/>
      <c r="H279" s="7"/>
      <c r="I279" s="7"/>
      <c r="J279" s="7"/>
      <c r="K279" s="414"/>
    </row>
    <row r="280" spans="1:11" s="25" customFormat="1" ht="9.9499999999999993" customHeight="1">
      <c r="A280" s="30"/>
      <c r="B280" s="3"/>
      <c r="C280" s="3"/>
      <c r="D280" s="30"/>
      <c r="E280" s="7"/>
      <c r="F280" s="7"/>
      <c r="G280" s="7"/>
      <c r="H280" s="7"/>
      <c r="I280" s="7"/>
      <c r="J280" s="7"/>
      <c r="K280" s="414"/>
    </row>
    <row r="281" spans="1:11" s="101" customFormat="1" ht="9.9499999999999993" customHeight="1">
      <c r="A281" s="42" t="s">
        <v>200</v>
      </c>
      <c r="B281" s="100"/>
      <c r="C281" s="100"/>
      <c r="D281" s="42"/>
      <c r="E281" s="105"/>
      <c r="F281" s="105"/>
      <c r="G281" s="106"/>
      <c r="H281" s="106"/>
      <c r="I281" s="105"/>
      <c r="J281" s="56"/>
      <c r="K281" s="414"/>
    </row>
    <row r="282" spans="1:11" s="25" customFormat="1" ht="8.85" customHeight="1">
      <c r="A282" s="1"/>
      <c r="B282" s="3"/>
      <c r="C282" s="3"/>
      <c r="D282" s="2"/>
      <c r="E282" s="22"/>
      <c r="F282" s="22"/>
      <c r="G282" s="24"/>
      <c r="H282" s="24"/>
      <c r="I282" s="22"/>
      <c r="J282" s="7"/>
      <c r="K282" s="414"/>
    </row>
    <row r="283" spans="1:11" s="25" customFormat="1" ht="8.65" customHeight="1">
      <c r="A283" s="18" t="s">
        <v>186</v>
      </c>
      <c r="B283" s="19"/>
      <c r="C283" s="19"/>
      <c r="D283" s="5"/>
      <c r="E283" s="13">
        <v>0</v>
      </c>
      <c r="F283" s="13">
        <v>0</v>
      </c>
      <c r="G283" s="13">
        <v>0</v>
      </c>
      <c r="H283" s="13">
        <v>0</v>
      </c>
      <c r="I283" s="14">
        <v>0</v>
      </c>
      <c r="J283" s="7"/>
      <c r="K283" s="414"/>
    </row>
    <row r="284" spans="1:11" s="25" customFormat="1" ht="8.65" customHeight="1">
      <c r="A284" s="18" t="s">
        <v>189</v>
      </c>
      <c r="B284" s="19"/>
      <c r="C284" s="19"/>
      <c r="D284" s="5"/>
      <c r="E284" s="13">
        <v>0</v>
      </c>
      <c r="F284" s="13">
        <v>0</v>
      </c>
      <c r="G284" s="13">
        <v>0</v>
      </c>
      <c r="H284" s="13">
        <v>0</v>
      </c>
      <c r="I284" s="14">
        <v>0</v>
      </c>
      <c r="J284" s="7"/>
      <c r="K284" s="414"/>
    </row>
    <row r="285" spans="1:11" s="25" customFormat="1" ht="8.65" customHeight="1">
      <c r="A285" s="18" t="s">
        <v>166</v>
      </c>
      <c r="B285" s="19"/>
      <c r="C285" s="19"/>
      <c r="D285" s="5"/>
      <c r="E285" s="13">
        <v>0</v>
      </c>
      <c r="F285" s="13">
        <v>0</v>
      </c>
      <c r="G285" s="13">
        <v>0</v>
      </c>
      <c r="H285" s="13">
        <v>0</v>
      </c>
      <c r="I285" s="14">
        <v>0</v>
      </c>
      <c r="J285" s="7"/>
      <c r="K285" s="414"/>
    </row>
    <row r="286" spans="1:11" s="25" customFormat="1" ht="8.65" customHeight="1">
      <c r="A286" s="18"/>
      <c r="B286" s="19"/>
      <c r="C286" s="19"/>
      <c r="D286" s="5"/>
      <c r="E286" s="13"/>
      <c r="F286" s="13"/>
      <c r="G286" s="13"/>
      <c r="H286" s="13"/>
      <c r="I286" s="14"/>
      <c r="J286" s="7"/>
      <c r="K286" s="414"/>
    </row>
    <row r="287" spans="1:11" s="101" customFormat="1" ht="9.9499999999999993" customHeight="1">
      <c r="A287" s="98" t="s">
        <v>201</v>
      </c>
      <c r="B287" s="125"/>
      <c r="C287" s="125"/>
      <c r="D287" s="99"/>
      <c r="E287" s="55">
        <v>0</v>
      </c>
      <c r="F287" s="55">
        <v>0</v>
      </c>
      <c r="G287" s="55">
        <v>0</v>
      </c>
      <c r="H287" s="55">
        <v>0</v>
      </c>
      <c r="I287" s="55">
        <v>0</v>
      </c>
      <c r="J287" s="56"/>
      <c r="K287" s="414"/>
    </row>
    <row r="288" spans="1:11" s="25" customFormat="1" ht="8.65" customHeight="1">
      <c r="A288" s="3"/>
      <c r="B288" s="3"/>
      <c r="C288" s="3"/>
      <c r="D288" s="2"/>
      <c r="E288" s="22"/>
      <c r="F288" s="22"/>
      <c r="G288" s="24"/>
      <c r="H288" s="24"/>
      <c r="I288" s="22"/>
      <c r="J288" s="7"/>
      <c r="K288" s="414"/>
    </row>
    <row r="289" spans="1:12" s="25" customFormat="1" ht="8.65" customHeight="1">
      <c r="A289" s="3"/>
      <c r="B289" s="3"/>
      <c r="C289" s="3"/>
      <c r="D289" s="2"/>
      <c r="E289" s="22"/>
      <c r="F289" s="22"/>
      <c r="G289" s="24"/>
      <c r="H289" s="24"/>
      <c r="I289" s="22"/>
      <c r="J289" s="7"/>
      <c r="K289" s="414"/>
    </row>
    <row r="290" spans="1:12" s="101" customFormat="1" ht="9.9499999999999993" customHeight="1">
      <c r="A290" s="42" t="s">
        <v>199</v>
      </c>
      <c r="B290" s="100"/>
      <c r="C290" s="100"/>
      <c r="D290" s="42"/>
      <c r="E290" s="105"/>
      <c r="F290" s="105"/>
      <c r="G290" s="106"/>
      <c r="H290" s="106"/>
      <c r="I290" s="105"/>
      <c r="J290" s="56"/>
      <c r="K290" s="414"/>
    </row>
    <row r="291" spans="1:12" s="25" customFormat="1" ht="8.65" customHeight="1">
      <c r="A291" s="1"/>
      <c r="B291" s="3"/>
      <c r="C291" s="3"/>
      <c r="D291" s="1"/>
      <c r="E291" s="7"/>
      <c r="F291" s="7"/>
      <c r="G291" s="7"/>
      <c r="H291" s="7"/>
      <c r="I291" s="7"/>
      <c r="J291" s="3"/>
      <c r="K291" s="414"/>
    </row>
    <row r="292" spans="1:12" s="25" customFormat="1" ht="8.65" customHeight="1">
      <c r="A292" s="18" t="s">
        <v>184</v>
      </c>
      <c r="B292" s="19"/>
      <c r="C292" s="19"/>
      <c r="D292" s="17" t="s">
        <v>167</v>
      </c>
      <c r="E292" s="13">
        <v>0</v>
      </c>
      <c r="F292" s="13">
        <v>0</v>
      </c>
      <c r="G292" s="13">
        <v>0</v>
      </c>
      <c r="H292" s="13">
        <v>0</v>
      </c>
      <c r="I292" s="14">
        <v>0</v>
      </c>
      <c r="J292" s="3"/>
      <c r="K292" s="414"/>
    </row>
    <row r="293" spans="1:12" s="25" customFormat="1" ht="8.65" customHeight="1">
      <c r="A293" s="18" t="s">
        <v>185</v>
      </c>
      <c r="B293" s="19"/>
      <c r="C293" s="19"/>
      <c r="D293" s="17" t="s">
        <v>168</v>
      </c>
      <c r="E293" s="13">
        <v>0</v>
      </c>
      <c r="F293" s="13">
        <v>0</v>
      </c>
      <c r="G293" s="13">
        <v>0</v>
      </c>
      <c r="H293" s="13">
        <v>0</v>
      </c>
      <c r="I293" s="14">
        <v>0</v>
      </c>
      <c r="J293" s="3"/>
      <c r="K293" s="414"/>
    </row>
    <row r="294" spans="1:12" s="25" customFormat="1" ht="8.65" customHeight="1">
      <c r="A294" s="18" t="s">
        <v>186</v>
      </c>
      <c r="B294" s="19"/>
      <c r="C294" s="19"/>
      <c r="D294" s="17" t="s">
        <v>169</v>
      </c>
      <c r="E294" s="13">
        <v>20436</v>
      </c>
      <c r="F294" s="13">
        <v>13632</v>
      </c>
      <c r="G294" s="13">
        <v>0</v>
      </c>
      <c r="H294" s="13">
        <v>0</v>
      </c>
      <c r="I294" s="14">
        <v>0</v>
      </c>
      <c r="J294" s="3"/>
      <c r="K294" s="414"/>
    </row>
    <row r="295" spans="1:12" s="25" customFormat="1" ht="8.65" customHeight="1">
      <c r="A295" s="18" t="s">
        <v>187</v>
      </c>
      <c r="B295" s="19"/>
      <c r="C295" s="19"/>
      <c r="D295" s="17" t="s">
        <v>165</v>
      </c>
      <c r="E295" s="13">
        <v>0</v>
      </c>
      <c r="F295" s="13">
        <v>0</v>
      </c>
      <c r="G295" s="13">
        <v>11442</v>
      </c>
      <c r="H295" s="13">
        <v>0</v>
      </c>
      <c r="I295" s="14">
        <v>0</v>
      </c>
      <c r="J295" s="3"/>
      <c r="K295" s="414"/>
    </row>
    <row r="296" spans="1:12" s="25" customFormat="1" ht="8.65" customHeight="1">
      <c r="A296" s="18" t="s">
        <v>188</v>
      </c>
      <c r="B296" s="19"/>
      <c r="C296" s="19"/>
      <c r="D296" s="17" t="s">
        <v>170</v>
      </c>
      <c r="E296" s="13">
        <v>0</v>
      </c>
      <c r="F296" s="13">
        <v>0</v>
      </c>
      <c r="G296" s="13">
        <v>399</v>
      </c>
      <c r="H296" s="13">
        <v>1860</v>
      </c>
      <c r="I296" s="14">
        <v>5692</v>
      </c>
      <c r="J296" s="3"/>
      <c r="K296" s="414"/>
    </row>
    <row r="297" spans="1:12" s="25" customFormat="1" ht="8.65" customHeight="1">
      <c r="A297" s="18" t="s">
        <v>189</v>
      </c>
      <c r="B297" s="19"/>
      <c r="C297" s="19"/>
      <c r="D297" s="17" t="s">
        <v>209</v>
      </c>
      <c r="E297" s="13">
        <v>0</v>
      </c>
      <c r="F297" s="13">
        <v>0</v>
      </c>
      <c r="G297" s="13">
        <v>0</v>
      </c>
      <c r="H297" s="13">
        <v>0</v>
      </c>
      <c r="I297" s="14">
        <v>0</v>
      </c>
      <c r="J297" s="3"/>
      <c r="K297" s="414"/>
    </row>
    <row r="298" spans="1:12" s="25" customFormat="1" ht="8.65" customHeight="1">
      <c r="A298" s="18" t="s">
        <v>166</v>
      </c>
      <c r="B298" s="19"/>
      <c r="C298" s="19"/>
      <c r="D298" s="17" t="s">
        <v>210</v>
      </c>
      <c r="E298" s="13">
        <v>0</v>
      </c>
      <c r="F298" s="13">
        <v>0</v>
      </c>
      <c r="G298" s="13">
        <v>0</v>
      </c>
      <c r="H298" s="13">
        <v>0</v>
      </c>
      <c r="I298" s="14">
        <v>0</v>
      </c>
      <c r="J298" s="3"/>
      <c r="K298" s="414"/>
    </row>
    <row r="299" spans="1:12" s="25" customFormat="1" ht="8.65" customHeight="1">
      <c r="A299" s="18" t="s">
        <v>213</v>
      </c>
      <c r="B299" s="19"/>
      <c r="C299" s="19"/>
      <c r="D299" s="17"/>
      <c r="E299" s="13">
        <v>0</v>
      </c>
      <c r="F299" s="13">
        <v>0</v>
      </c>
      <c r="G299" s="13">
        <v>0</v>
      </c>
      <c r="H299" s="13">
        <v>0</v>
      </c>
      <c r="I299" s="14">
        <v>0</v>
      </c>
      <c r="J299" s="3"/>
      <c r="K299" s="414"/>
    </row>
    <row r="300" spans="1:12" s="25" customFormat="1" ht="8.65" customHeight="1">
      <c r="A300" s="18"/>
      <c r="B300" s="19"/>
      <c r="C300" s="19"/>
      <c r="D300" s="5"/>
      <c r="E300" s="13"/>
      <c r="F300" s="13"/>
      <c r="G300" s="13"/>
      <c r="H300" s="13"/>
      <c r="I300" s="13"/>
      <c r="J300" s="3"/>
      <c r="K300" s="414"/>
    </row>
    <row r="301" spans="1:12" s="101" customFormat="1" ht="9.9499999999999993" customHeight="1">
      <c r="A301" s="46" t="s">
        <v>191</v>
      </c>
      <c r="B301" s="125"/>
      <c r="C301" s="125"/>
      <c r="D301" s="91"/>
      <c r="E301" s="69">
        <v>20436</v>
      </c>
      <c r="F301" s="69">
        <v>13632</v>
      </c>
      <c r="G301" s="107">
        <v>11841</v>
      </c>
      <c r="H301" s="107">
        <v>1860</v>
      </c>
      <c r="I301" s="69">
        <v>5692</v>
      </c>
      <c r="J301" s="108" t="s">
        <v>270</v>
      </c>
      <c r="K301" s="414"/>
      <c r="L301" s="143"/>
    </row>
    <row r="302" spans="1:12" s="25" customFormat="1" ht="8.65" customHeight="1">
      <c r="A302" s="1"/>
      <c r="B302" s="3"/>
      <c r="C302" s="3"/>
      <c r="D302" s="2"/>
      <c r="E302" s="7"/>
      <c r="F302" s="7"/>
      <c r="G302" s="7"/>
      <c r="H302" s="7"/>
      <c r="I302" s="7"/>
      <c r="J302" s="33">
        <v>53461</v>
      </c>
      <c r="K302" s="414"/>
    </row>
    <row r="303" spans="1:12" s="25" customFormat="1" ht="8.65" customHeight="1">
      <c r="A303" s="1"/>
      <c r="B303" s="3"/>
      <c r="C303" s="3"/>
      <c r="D303" s="2"/>
      <c r="E303" s="7"/>
      <c r="F303" s="7"/>
      <c r="G303" s="7"/>
      <c r="H303" s="7"/>
      <c r="I303" s="7"/>
      <c r="J303" s="3"/>
      <c r="K303" s="414"/>
    </row>
    <row r="304" spans="1:12" s="101" customFormat="1" ht="9.9499999999999993" customHeight="1">
      <c r="A304" s="42" t="s">
        <v>202</v>
      </c>
      <c r="B304" s="100"/>
      <c r="C304" s="100"/>
      <c r="D304" s="42"/>
      <c r="E304" s="105"/>
      <c r="F304" s="105"/>
      <c r="G304" s="106"/>
      <c r="H304" s="106"/>
      <c r="I304" s="105"/>
      <c r="J304" s="56"/>
      <c r="K304" s="414"/>
    </row>
    <row r="305" spans="1:11" s="25" customFormat="1" ht="8.65" customHeight="1">
      <c r="A305" s="1"/>
      <c r="B305" s="3"/>
      <c r="C305" s="3"/>
      <c r="D305" s="1"/>
      <c r="E305" s="7"/>
      <c r="F305" s="7"/>
      <c r="G305" s="7"/>
      <c r="H305" s="7"/>
      <c r="I305" s="7"/>
      <c r="J305" s="3"/>
      <c r="K305" s="414"/>
    </row>
    <row r="306" spans="1:11" s="25" customFormat="1" ht="8.65" customHeight="1">
      <c r="A306" s="18" t="s">
        <v>184</v>
      </c>
      <c r="B306" s="19"/>
      <c r="C306" s="19"/>
      <c r="D306" s="17" t="s">
        <v>171</v>
      </c>
      <c r="E306" s="13">
        <v>0</v>
      </c>
      <c r="F306" s="13">
        <v>0</v>
      </c>
      <c r="G306" s="13">
        <v>0</v>
      </c>
      <c r="H306" s="13">
        <v>0</v>
      </c>
      <c r="I306" s="14">
        <v>0</v>
      </c>
      <c r="J306" s="3"/>
      <c r="K306" s="414"/>
    </row>
    <row r="307" spans="1:11" s="25" customFormat="1" ht="8.65" customHeight="1">
      <c r="A307" s="18" t="s">
        <v>185</v>
      </c>
      <c r="B307" s="19"/>
      <c r="C307" s="19"/>
      <c r="D307" s="17" t="s">
        <v>172</v>
      </c>
      <c r="E307" s="13">
        <v>0</v>
      </c>
      <c r="F307" s="13">
        <v>0</v>
      </c>
      <c r="G307" s="13">
        <v>0</v>
      </c>
      <c r="H307" s="13">
        <v>0</v>
      </c>
      <c r="I307" s="14">
        <v>0</v>
      </c>
      <c r="J307" s="3"/>
      <c r="K307" s="414"/>
    </row>
    <row r="308" spans="1:11" s="25" customFormat="1" ht="8.65" customHeight="1">
      <c r="A308" s="18" t="s">
        <v>186</v>
      </c>
      <c r="B308" s="19"/>
      <c r="C308" s="19"/>
      <c r="D308" s="17" t="s">
        <v>173</v>
      </c>
      <c r="E308" s="13">
        <v>0</v>
      </c>
      <c r="F308" s="13">
        <v>0</v>
      </c>
      <c r="G308" s="13">
        <v>8192</v>
      </c>
      <c r="H308" s="13">
        <v>9683</v>
      </c>
      <c r="I308" s="14">
        <v>10001</v>
      </c>
      <c r="J308" s="3"/>
      <c r="K308" s="414"/>
    </row>
    <row r="309" spans="1:11" s="25" customFormat="1" ht="8.65" customHeight="1">
      <c r="A309" s="18" t="s">
        <v>187</v>
      </c>
      <c r="B309" s="19"/>
      <c r="C309" s="19"/>
      <c r="D309" s="17" t="s">
        <v>174</v>
      </c>
      <c r="E309" s="13">
        <v>9695</v>
      </c>
      <c r="F309" s="13">
        <v>5955</v>
      </c>
      <c r="G309" s="13">
        <v>0</v>
      </c>
      <c r="H309" s="13">
        <v>4753</v>
      </c>
      <c r="I309" s="14">
        <v>11589</v>
      </c>
      <c r="J309" s="3"/>
      <c r="K309" s="414"/>
    </row>
    <row r="310" spans="1:11" s="25" customFormat="1" ht="8.65" customHeight="1">
      <c r="A310" s="18" t="s">
        <v>188</v>
      </c>
      <c r="B310" s="19"/>
      <c r="C310" s="19"/>
      <c r="D310" s="17" t="s">
        <v>175</v>
      </c>
      <c r="E310" s="13">
        <v>1668</v>
      </c>
      <c r="F310" s="13">
        <v>783</v>
      </c>
      <c r="G310" s="13">
        <v>0</v>
      </c>
      <c r="H310" s="13">
        <v>0</v>
      </c>
      <c r="I310" s="14">
        <v>0</v>
      </c>
      <c r="J310" s="3"/>
      <c r="K310" s="414"/>
    </row>
    <row r="311" spans="1:11" s="25" customFormat="1" ht="8.65" customHeight="1">
      <c r="A311" s="18" t="s">
        <v>189</v>
      </c>
      <c r="B311" s="19"/>
      <c r="C311" s="19"/>
      <c r="D311" s="17" t="s">
        <v>211</v>
      </c>
      <c r="E311" s="13">
        <v>0</v>
      </c>
      <c r="F311" s="13">
        <v>0</v>
      </c>
      <c r="G311" s="13">
        <v>0</v>
      </c>
      <c r="H311" s="13">
        <v>0</v>
      </c>
      <c r="I311" s="14">
        <v>0</v>
      </c>
      <c r="J311" s="3"/>
      <c r="K311" s="414"/>
    </row>
    <row r="312" spans="1:11" s="25" customFormat="1" ht="8.65" customHeight="1">
      <c r="A312" s="18" t="s">
        <v>166</v>
      </c>
      <c r="B312" s="19"/>
      <c r="C312" s="19"/>
      <c r="D312" s="17" t="s">
        <v>212</v>
      </c>
      <c r="E312" s="13">
        <v>0</v>
      </c>
      <c r="F312" s="13">
        <v>0</v>
      </c>
      <c r="G312" s="13">
        <v>0</v>
      </c>
      <c r="H312" s="13">
        <v>0</v>
      </c>
      <c r="I312" s="14">
        <v>0</v>
      </c>
      <c r="J312" s="3"/>
      <c r="K312" s="414"/>
    </row>
    <row r="313" spans="1:11" s="25" customFormat="1" ht="8.65" customHeight="1">
      <c r="A313" s="18"/>
      <c r="B313" s="19"/>
      <c r="C313" s="19"/>
      <c r="D313" s="17"/>
      <c r="E313" s="13"/>
      <c r="F313" s="13"/>
      <c r="G313" s="13"/>
      <c r="H313" s="13"/>
      <c r="I313" s="14"/>
      <c r="J313" s="3"/>
      <c r="K313" s="414"/>
    </row>
    <row r="314" spans="1:11" s="101" customFormat="1" ht="9.9499999999999993" customHeight="1">
      <c r="A314" s="46" t="s">
        <v>190</v>
      </c>
      <c r="B314" s="125"/>
      <c r="C314" s="125"/>
      <c r="D314" s="91"/>
      <c r="E314" s="69">
        <v>11363</v>
      </c>
      <c r="F314" s="69">
        <v>6738</v>
      </c>
      <c r="G314" s="107">
        <v>8192</v>
      </c>
      <c r="H314" s="107">
        <v>14436</v>
      </c>
      <c r="I314" s="69">
        <v>21590</v>
      </c>
      <c r="J314" s="100"/>
      <c r="K314" s="414"/>
    </row>
    <row r="315" spans="1:11" s="25" customFormat="1" ht="8.65" customHeight="1" thickBot="1">
      <c r="A315" s="1"/>
      <c r="B315" s="3"/>
      <c r="C315" s="3"/>
      <c r="D315" s="2"/>
      <c r="E315" s="7"/>
      <c r="F315" s="7"/>
      <c r="G315" s="7"/>
      <c r="H315" s="7"/>
      <c r="I315" s="7"/>
      <c r="J315" s="3"/>
      <c r="K315" s="414"/>
    </row>
    <row r="316" spans="1:11" s="23" customFormat="1" ht="9.9499999999999993" customHeight="1" thickBot="1">
      <c r="A316" s="1145" t="s">
        <v>180</v>
      </c>
      <c r="B316" s="1146"/>
      <c r="C316" s="1147"/>
      <c r="D316" s="64"/>
      <c r="E316" s="7"/>
      <c r="F316" s="7"/>
      <c r="G316" s="7"/>
      <c r="H316" s="7"/>
      <c r="I316" s="7"/>
      <c r="J316" s="7"/>
      <c r="K316" s="414"/>
    </row>
    <row r="317" spans="1:11" s="25" customFormat="1" ht="8.65" customHeight="1">
      <c r="A317" s="1"/>
      <c r="B317" s="3"/>
      <c r="C317" s="3"/>
      <c r="D317" s="2"/>
      <c r="E317" s="7"/>
      <c r="F317" s="7"/>
      <c r="G317" s="7"/>
      <c r="H317" s="7"/>
      <c r="I317" s="7"/>
      <c r="J317" s="3"/>
      <c r="K317" s="414"/>
    </row>
    <row r="318" spans="1:11" s="25" customFormat="1" ht="8.65" customHeight="1">
      <c r="A318" s="18" t="s">
        <v>204</v>
      </c>
      <c r="B318" s="19"/>
      <c r="C318" s="19"/>
      <c r="D318" s="17" t="s">
        <v>161</v>
      </c>
      <c r="E318" s="13">
        <v>131852</v>
      </c>
      <c r="F318" s="13">
        <v>135767</v>
      </c>
      <c r="G318" s="13">
        <v>132837</v>
      </c>
      <c r="H318" s="13">
        <v>133407</v>
      </c>
      <c r="I318" s="14">
        <v>156805</v>
      </c>
      <c r="J318" s="3"/>
      <c r="K318" s="414"/>
    </row>
    <row r="319" spans="1:11" s="25" customFormat="1" ht="8.65" customHeight="1">
      <c r="A319" s="18" t="s">
        <v>179</v>
      </c>
      <c r="B319" s="19"/>
      <c r="C319" s="19"/>
      <c r="D319" s="17" t="s">
        <v>161</v>
      </c>
      <c r="E319" s="13">
        <v>13685</v>
      </c>
      <c r="F319" s="13">
        <v>13685</v>
      </c>
      <c r="G319" s="13">
        <v>13685</v>
      </c>
      <c r="H319" s="13">
        <v>17326</v>
      </c>
      <c r="I319" s="14">
        <v>17326</v>
      </c>
      <c r="J319" s="3"/>
      <c r="K319" s="414"/>
    </row>
    <row r="320" spans="1:11" s="25" customFormat="1" ht="8.65" customHeight="1">
      <c r="A320" s="18" t="s">
        <v>159</v>
      </c>
      <c r="B320" s="19"/>
      <c r="C320" s="19"/>
      <c r="D320" s="17" t="s">
        <v>161</v>
      </c>
      <c r="E320" s="13">
        <v>335618</v>
      </c>
      <c r="F320" s="13">
        <v>379308</v>
      </c>
      <c r="G320" s="13">
        <v>404227</v>
      </c>
      <c r="H320" s="13">
        <v>460312</v>
      </c>
      <c r="I320" s="14">
        <v>461882</v>
      </c>
      <c r="J320" s="3"/>
      <c r="K320" s="414"/>
    </row>
    <row r="321" spans="1:12" s="25" customFormat="1" ht="8.65" customHeight="1">
      <c r="A321" s="18"/>
      <c r="B321" s="19"/>
      <c r="C321" s="19"/>
      <c r="D321" s="17"/>
      <c r="E321" s="13"/>
      <c r="F321" s="13"/>
      <c r="G321" s="13"/>
      <c r="H321" s="13"/>
      <c r="I321" s="14"/>
      <c r="J321" s="3"/>
      <c r="K321" s="414"/>
    </row>
    <row r="322" spans="1:12" s="101" customFormat="1" ht="8.65" customHeight="1">
      <c r="A322" s="46" t="s">
        <v>192</v>
      </c>
      <c r="B322" s="125"/>
      <c r="C322" s="125"/>
      <c r="D322" s="91" t="s">
        <v>176</v>
      </c>
      <c r="E322" s="69">
        <v>492518</v>
      </c>
      <c r="F322" s="69">
        <v>535498</v>
      </c>
      <c r="G322" s="107">
        <v>558941</v>
      </c>
      <c r="H322" s="107">
        <v>625481</v>
      </c>
      <c r="I322" s="69">
        <v>657603</v>
      </c>
      <c r="J322" s="108" t="s">
        <v>270</v>
      </c>
      <c r="K322" s="414"/>
      <c r="L322" s="143"/>
    </row>
    <row r="323" spans="1:12" s="25" customFormat="1" ht="8.65" customHeight="1" thickBot="1">
      <c r="A323" s="37"/>
      <c r="B323" s="81"/>
      <c r="C323" s="81"/>
      <c r="D323" s="37"/>
      <c r="E323" s="87"/>
      <c r="F323" s="87"/>
      <c r="G323" s="88"/>
      <c r="H323" s="88"/>
      <c r="I323" s="87"/>
      <c r="J323" s="33">
        <v>2870041</v>
      </c>
      <c r="K323" s="414"/>
    </row>
    <row r="324" spans="1:12" s="23" customFormat="1" ht="9.9499999999999993" customHeight="1" thickBot="1">
      <c r="A324" s="1145" t="s">
        <v>257</v>
      </c>
      <c r="B324" s="1146"/>
      <c r="C324" s="1147"/>
      <c r="D324" s="64"/>
      <c r="E324" s="7"/>
      <c r="F324" s="7"/>
      <c r="G324" s="7"/>
      <c r="H324" s="7"/>
      <c r="I324" s="7"/>
      <c r="J324" s="7"/>
      <c r="K324" s="414"/>
    </row>
    <row r="325" spans="1:12" s="25" customFormat="1" ht="9.9499999999999993" customHeight="1">
      <c r="A325" s="37"/>
      <c r="B325" s="81"/>
      <c r="C325" s="81"/>
      <c r="D325" s="37"/>
      <c r="E325" s="87"/>
      <c r="F325" s="87"/>
      <c r="G325" s="88"/>
      <c r="H325" s="88"/>
      <c r="I325" s="87"/>
      <c r="J325" s="7"/>
      <c r="K325" s="414"/>
    </row>
    <row r="326" spans="1:12" s="25" customFormat="1" ht="9.9499999999999993" customHeight="1">
      <c r="A326" s="139" t="s">
        <v>267</v>
      </c>
      <c r="B326" s="139"/>
      <c r="C326" s="146"/>
      <c r="D326" s="58"/>
      <c r="E326" s="85"/>
      <c r="F326" s="85"/>
      <c r="G326" s="86"/>
      <c r="H326" s="86"/>
      <c r="I326" s="85"/>
      <c r="J326" s="7"/>
      <c r="K326" s="414"/>
    </row>
    <row r="327" spans="1:12" s="25" customFormat="1" ht="9.9499999999999993" customHeight="1">
      <c r="A327" s="140" t="s">
        <v>182</v>
      </c>
      <c r="B327" s="140"/>
      <c r="C327" s="147"/>
      <c r="D327" s="58"/>
      <c r="E327" s="13">
        <v>85218</v>
      </c>
      <c r="F327" s="13">
        <v>83669</v>
      </c>
      <c r="G327" s="13">
        <v>84066</v>
      </c>
      <c r="H327" s="13">
        <v>66807</v>
      </c>
      <c r="I327" s="14">
        <v>73776</v>
      </c>
      <c r="J327" s="7"/>
      <c r="K327" s="414"/>
    </row>
    <row r="328" spans="1:12" s="25" customFormat="1" ht="9.9499999999999993" customHeight="1">
      <c r="A328" s="140" t="s">
        <v>256</v>
      </c>
      <c r="B328" s="140"/>
      <c r="C328" s="146" t="s">
        <v>268</v>
      </c>
      <c r="D328" s="151"/>
      <c r="E328" s="13"/>
      <c r="F328" s="13"/>
      <c r="G328" s="13"/>
      <c r="H328" s="13">
        <v>0</v>
      </c>
      <c r="I328" s="14">
        <v>0</v>
      </c>
      <c r="J328" s="7"/>
      <c r="K328" s="414"/>
    </row>
    <row r="329" spans="1:12" s="25" customFormat="1" ht="9.9499999999999993" customHeight="1">
      <c r="A329" s="140" t="s">
        <v>255</v>
      </c>
      <c r="B329" s="140"/>
      <c r="C329" s="146" t="s">
        <v>268</v>
      </c>
      <c r="D329" s="151"/>
      <c r="E329" s="85"/>
      <c r="F329" s="85"/>
      <c r="G329" s="86"/>
      <c r="H329" s="13">
        <v>-55902</v>
      </c>
      <c r="I329" s="14">
        <v>-62272</v>
      </c>
      <c r="J329" s="7"/>
      <c r="K329" s="414"/>
    </row>
    <row r="330" spans="1:12" s="25" customFormat="1" ht="8.65" customHeight="1">
      <c r="A330" s="139" t="s">
        <v>263</v>
      </c>
      <c r="B330" s="139"/>
      <c r="C330" s="146"/>
      <c r="D330" s="58"/>
      <c r="E330" s="85"/>
      <c r="F330" s="85"/>
      <c r="G330" s="86"/>
      <c r="H330" s="86"/>
      <c r="I330" s="85"/>
      <c r="J330" s="7"/>
      <c r="K330" s="414"/>
    </row>
    <row r="331" spans="1:12" s="25" customFormat="1" ht="8.65" customHeight="1">
      <c r="A331" s="140" t="s">
        <v>253</v>
      </c>
      <c r="B331" s="140"/>
      <c r="C331" s="146" t="s">
        <v>268</v>
      </c>
      <c r="D331" s="148" t="s">
        <v>290</v>
      </c>
      <c r="E331" s="13"/>
      <c r="F331" s="85"/>
      <c r="G331" s="86"/>
      <c r="H331" s="13">
        <v>0</v>
      </c>
      <c r="I331" s="14">
        <v>0</v>
      </c>
      <c r="J331" s="7"/>
      <c r="K331" s="414"/>
    </row>
    <row r="332" spans="1:12" s="25" customFormat="1" ht="8.65" customHeight="1">
      <c r="A332" s="140" t="s">
        <v>182</v>
      </c>
      <c r="B332" s="140"/>
      <c r="C332" s="147"/>
      <c r="D332" s="58"/>
      <c r="E332" s="13">
        <v>46800</v>
      </c>
      <c r="F332" s="13">
        <v>45990</v>
      </c>
      <c r="G332" s="13">
        <v>58267</v>
      </c>
      <c r="H332" s="13">
        <v>62734</v>
      </c>
      <c r="I332" s="14">
        <v>66356</v>
      </c>
      <c r="J332" s="7"/>
      <c r="K332" s="414"/>
    </row>
    <row r="333" spans="1:12" s="25" customFormat="1" ht="8.65" customHeight="1">
      <c r="A333" s="140" t="s">
        <v>254</v>
      </c>
      <c r="B333" s="140"/>
      <c r="C333" s="147"/>
      <c r="D333" s="58"/>
      <c r="E333" s="13">
        <v>-46800</v>
      </c>
      <c r="F333" s="13">
        <v>-45990</v>
      </c>
      <c r="G333" s="13">
        <v>-46470</v>
      </c>
      <c r="H333" s="13">
        <v>-62734</v>
      </c>
      <c r="I333" s="14">
        <v>-66356</v>
      </c>
      <c r="J333" s="7"/>
      <c r="K333" s="414"/>
    </row>
    <row r="334" spans="1:12" s="25" customFormat="1" ht="8.65" customHeight="1">
      <c r="A334" s="139" t="s">
        <v>264</v>
      </c>
      <c r="B334" s="139"/>
      <c r="C334" s="146" t="s">
        <v>268</v>
      </c>
      <c r="D334" s="151"/>
      <c r="E334" s="13"/>
      <c r="F334" s="85"/>
      <c r="G334" s="86"/>
      <c r="H334" s="86"/>
      <c r="I334" s="85"/>
      <c r="J334" s="7"/>
      <c r="K334" s="414"/>
    </row>
    <row r="335" spans="1:12" s="25" customFormat="1" ht="8.65" customHeight="1">
      <c r="A335" s="140" t="s">
        <v>250</v>
      </c>
      <c r="B335" s="140"/>
      <c r="C335" s="1158" t="s">
        <v>269</v>
      </c>
      <c r="D335" s="1159"/>
      <c r="E335" s="85"/>
      <c r="F335" s="85"/>
      <c r="G335" s="86"/>
      <c r="H335" s="13">
        <v>26037</v>
      </c>
      <c r="I335" s="14">
        <v>25196</v>
      </c>
      <c r="J335" s="7"/>
      <c r="K335" s="414"/>
    </row>
    <row r="336" spans="1:12" s="25" customFormat="1" ht="8.65" customHeight="1">
      <c r="A336" s="139" t="s">
        <v>265</v>
      </c>
      <c r="B336" s="139"/>
      <c r="C336" s="146"/>
      <c r="D336" s="58"/>
      <c r="E336" s="85"/>
      <c r="F336" s="85"/>
      <c r="G336" s="86"/>
      <c r="H336" s="86"/>
      <c r="I336" s="85"/>
      <c r="J336" s="7"/>
      <c r="K336" s="414"/>
    </row>
    <row r="337" spans="1:11" s="25" customFormat="1" ht="8.65" customHeight="1">
      <c r="A337" s="140" t="s">
        <v>248</v>
      </c>
      <c r="B337" s="140"/>
      <c r="C337" s="146" t="s">
        <v>268</v>
      </c>
      <c r="D337" s="149" t="s">
        <v>291</v>
      </c>
      <c r="E337" s="85"/>
      <c r="F337" s="85"/>
      <c r="G337" s="86"/>
      <c r="H337" s="13">
        <v>11530</v>
      </c>
      <c r="I337" s="14">
        <v>12106</v>
      </c>
      <c r="J337" s="7"/>
      <c r="K337" s="414"/>
    </row>
    <row r="338" spans="1:11" s="25" customFormat="1" ht="8.65" customHeight="1">
      <c r="A338" s="140" t="s">
        <v>249</v>
      </c>
      <c r="B338" s="140"/>
      <c r="C338" s="146" t="s">
        <v>268</v>
      </c>
      <c r="D338" s="149"/>
      <c r="E338" s="85"/>
      <c r="F338" s="85"/>
      <c r="G338" s="86"/>
      <c r="H338" s="13">
        <v>17920</v>
      </c>
      <c r="I338" s="14">
        <v>18798</v>
      </c>
      <c r="J338" s="7"/>
      <c r="K338" s="414"/>
    </row>
    <row r="339" spans="1:11" s="25" customFormat="1" ht="8.65" customHeight="1">
      <c r="A339" s="140" t="s">
        <v>182</v>
      </c>
      <c r="B339" s="140"/>
      <c r="C339" s="147"/>
      <c r="D339" s="17"/>
      <c r="E339" s="13">
        <v>24916</v>
      </c>
      <c r="F339" s="13">
        <v>25975</v>
      </c>
      <c r="G339" s="13">
        <v>27733</v>
      </c>
      <c r="H339" s="13">
        <v>30380</v>
      </c>
      <c r="I339" s="14">
        <v>32701</v>
      </c>
      <c r="J339" s="7"/>
      <c r="K339" s="414"/>
    </row>
    <row r="340" spans="1:11" s="25" customFormat="1" ht="8.65" customHeight="1">
      <c r="A340" s="1160" t="s">
        <v>251</v>
      </c>
      <c r="B340" s="1161"/>
      <c r="C340" s="147"/>
      <c r="D340" s="17"/>
      <c r="E340" s="13">
        <v>-24916</v>
      </c>
      <c r="F340" s="13">
        <v>-25089</v>
      </c>
      <c r="G340" s="13">
        <v>-26551</v>
      </c>
      <c r="H340" s="13">
        <v>-28920</v>
      </c>
      <c r="I340" s="14">
        <v>-28869</v>
      </c>
      <c r="J340" s="7"/>
      <c r="K340" s="414"/>
    </row>
    <row r="341" spans="1:11" s="25" customFormat="1" ht="8.65" customHeight="1">
      <c r="A341" s="139" t="s">
        <v>266</v>
      </c>
      <c r="B341" s="139"/>
      <c r="C341" s="147"/>
      <c r="D341" s="58"/>
      <c r="E341" s="85"/>
      <c r="F341" s="85"/>
      <c r="G341" s="86"/>
      <c r="H341" s="86"/>
      <c r="I341" s="13"/>
      <c r="J341" s="7"/>
      <c r="K341" s="414"/>
    </row>
    <row r="342" spans="1:11" s="25" customFormat="1" ht="8.65" customHeight="1">
      <c r="A342" s="140" t="s">
        <v>182</v>
      </c>
      <c r="B342" s="140"/>
      <c r="C342" s="146" t="s">
        <v>268</v>
      </c>
      <c r="D342" s="151"/>
      <c r="E342" s="85"/>
      <c r="F342" s="85"/>
      <c r="G342" s="86"/>
      <c r="H342" s="13">
        <v>16376</v>
      </c>
      <c r="I342" s="14">
        <v>15450</v>
      </c>
      <c r="J342" s="7"/>
      <c r="K342" s="414"/>
    </row>
    <row r="343" spans="1:11" s="25" customFormat="1" ht="8.65" customHeight="1">
      <c r="A343" s="140" t="s">
        <v>252</v>
      </c>
      <c r="B343" s="140"/>
      <c r="C343" s="146" t="s">
        <v>268</v>
      </c>
      <c r="D343" s="151"/>
      <c r="E343" s="85"/>
      <c r="F343" s="85"/>
      <c r="G343" s="86"/>
      <c r="H343" s="13">
        <v>0</v>
      </c>
      <c r="I343" s="14">
        <v>0</v>
      </c>
      <c r="J343" s="7"/>
      <c r="K343" s="414"/>
    </row>
    <row r="344" spans="1:11" s="25" customFormat="1" ht="9.9499999999999993" customHeight="1" thickBot="1">
      <c r="A344" s="3"/>
      <c r="B344" s="3"/>
      <c r="C344" s="3"/>
      <c r="D344" s="35"/>
      <c r="E344" s="7"/>
      <c r="F344" s="7"/>
      <c r="G344" s="7"/>
      <c r="H344" s="7"/>
      <c r="I344" s="7"/>
      <c r="J344" s="7"/>
      <c r="K344" s="414"/>
    </row>
    <row r="345" spans="1:11" s="23" customFormat="1" ht="9.9499999999999993" customHeight="1" thickBot="1">
      <c r="A345" s="1145" t="s">
        <v>247</v>
      </c>
      <c r="B345" s="1146"/>
      <c r="C345" s="1147"/>
      <c r="D345" s="64"/>
      <c r="E345" s="7"/>
      <c r="F345" s="7"/>
      <c r="G345" s="7"/>
      <c r="H345" s="7"/>
      <c r="I345" s="7"/>
      <c r="J345" s="7"/>
      <c r="K345" s="414"/>
    </row>
    <row r="346" spans="1:11" s="25" customFormat="1" ht="8.65" customHeight="1">
      <c r="A346" s="3"/>
      <c r="B346" s="3"/>
      <c r="C346" s="3"/>
      <c r="D346" s="35"/>
      <c r="E346" s="7"/>
      <c r="F346" s="7"/>
      <c r="G346" s="7"/>
      <c r="H346" s="7"/>
      <c r="I346" s="7"/>
      <c r="J346" s="7"/>
      <c r="K346" s="414"/>
    </row>
    <row r="347" spans="1:11" s="25" customFormat="1" ht="8.65" customHeight="1">
      <c r="A347" s="3" t="s">
        <v>205</v>
      </c>
      <c r="B347" s="3"/>
      <c r="C347" s="3"/>
      <c r="D347" s="35" t="s">
        <v>292</v>
      </c>
      <c r="E347" s="13">
        <v>13255</v>
      </c>
      <c r="F347" s="13">
        <v>3781</v>
      </c>
      <c r="G347" s="13">
        <v>12508</v>
      </c>
      <c r="H347" s="13">
        <v>13128</v>
      </c>
      <c r="I347" s="14">
        <v>12494</v>
      </c>
      <c r="J347" s="3"/>
      <c r="K347" s="414"/>
    </row>
    <row r="348" spans="1:11" s="25" customFormat="1" ht="9.9499999999999993" customHeight="1" thickBot="1">
      <c r="A348" s="3"/>
      <c r="B348" s="3"/>
      <c r="C348" s="3"/>
      <c r="D348" s="35"/>
      <c r="E348" s="7"/>
      <c r="F348" s="7"/>
      <c r="G348" s="7"/>
      <c r="H348" s="7"/>
      <c r="I348" s="7"/>
      <c r="J348" s="3"/>
      <c r="K348" s="414"/>
    </row>
    <row r="349" spans="1:11" s="23" customFormat="1" ht="9.9499999999999993" customHeight="1" thickBot="1">
      <c r="A349" s="1145" t="s">
        <v>246</v>
      </c>
      <c r="B349" s="1146"/>
      <c r="C349" s="1147"/>
      <c r="D349" s="64"/>
      <c r="E349" s="7"/>
      <c r="F349" s="7"/>
      <c r="G349" s="7"/>
      <c r="H349" s="7"/>
      <c r="I349" s="7"/>
      <c r="J349" s="7"/>
      <c r="K349" s="414"/>
    </row>
    <row r="350" spans="1:11" s="25" customFormat="1" ht="8.65" customHeight="1">
      <c r="A350" s="3"/>
      <c r="B350" s="3"/>
      <c r="C350" s="3"/>
      <c r="D350" s="35"/>
      <c r="E350" s="7"/>
      <c r="F350" s="7"/>
      <c r="G350" s="7"/>
      <c r="H350" s="7"/>
      <c r="I350" s="7"/>
      <c r="J350" s="3"/>
      <c r="K350" s="414"/>
    </row>
    <row r="351" spans="1:11" s="25" customFormat="1" ht="8.65" customHeight="1">
      <c r="A351" s="18" t="s">
        <v>206</v>
      </c>
      <c r="B351" s="19"/>
      <c r="C351" s="19"/>
      <c r="D351" s="17" t="s">
        <v>293</v>
      </c>
      <c r="E351" s="13">
        <v>46800</v>
      </c>
      <c r="F351" s="13">
        <v>45990</v>
      </c>
      <c r="G351" s="13">
        <v>46470</v>
      </c>
      <c r="H351" s="13">
        <v>62734</v>
      </c>
      <c r="I351" s="13">
        <v>66356</v>
      </c>
      <c r="J351" s="3"/>
      <c r="K351" s="414"/>
    </row>
    <row r="352" spans="1:11" s="25" customFormat="1" ht="8.65" customHeight="1">
      <c r="A352" s="18" t="s">
        <v>207</v>
      </c>
      <c r="B352" s="19"/>
      <c r="C352" s="19"/>
      <c r="D352" s="17" t="s">
        <v>294</v>
      </c>
      <c r="E352" s="13">
        <v>24916</v>
      </c>
      <c r="F352" s="13">
        <v>25089</v>
      </c>
      <c r="G352" s="13">
        <v>26551</v>
      </c>
      <c r="H352" s="13">
        <v>28920</v>
      </c>
      <c r="I352" s="13">
        <v>28869</v>
      </c>
      <c r="J352" s="3"/>
      <c r="K352" s="414"/>
    </row>
    <row r="353" spans="1:12" s="25" customFormat="1" ht="8.85" customHeight="1">
      <c r="A353" s="18" t="s">
        <v>208</v>
      </c>
      <c r="B353" s="19"/>
      <c r="C353" s="19"/>
      <c r="D353" s="17" t="s">
        <v>295</v>
      </c>
      <c r="E353" s="13">
        <v>1960</v>
      </c>
      <c r="F353" s="13">
        <v>2200</v>
      </c>
      <c r="G353" s="13">
        <v>2370</v>
      </c>
      <c r="H353" s="13">
        <v>2600</v>
      </c>
      <c r="I353" s="14">
        <v>2630</v>
      </c>
      <c r="J353" s="3"/>
      <c r="K353" s="414"/>
    </row>
    <row r="354" spans="1:12" s="25" customFormat="1" ht="8.65" customHeight="1">
      <c r="A354" s="18" t="s">
        <v>221</v>
      </c>
      <c r="B354" s="19"/>
      <c r="C354" s="155" t="s">
        <v>296</v>
      </c>
      <c r="D354" s="17"/>
      <c r="E354" s="13">
        <v>0</v>
      </c>
      <c r="F354" s="13">
        <v>0</v>
      </c>
      <c r="G354" s="13">
        <v>0</v>
      </c>
      <c r="H354" s="13">
        <v>0</v>
      </c>
      <c r="I354" s="14">
        <v>0</v>
      </c>
      <c r="J354" s="3"/>
      <c r="K354" s="414"/>
    </row>
    <row r="355" spans="1:12" s="25" customFormat="1" ht="8.65" customHeight="1">
      <c r="A355" s="18" t="s">
        <v>217</v>
      </c>
      <c r="B355" s="19"/>
      <c r="C355" s="19"/>
      <c r="D355" s="17" t="s">
        <v>297</v>
      </c>
      <c r="E355" s="13">
        <v>14012</v>
      </c>
      <c r="F355" s="13">
        <v>11820</v>
      </c>
      <c r="G355" s="13">
        <v>14400</v>
      </c>
      <c r="H355" s="13">
        <v>17399</v>
      </c>
      <c r="I355" s="14">
        <v>18562</v>
      </c>
      <c r="J355" s="3"/>
      <c r="K355" s="414"/>
    </row>
    <row r="356" spans="1:12" s="25" customFormat="1" ht="8.65" customHeight="1">
      <c r="A356" s="18" t="s">
        <v>218</v>
      </c>
      <c r="B356" s="19"/>
      <c r="C356" s="19"/>
      <c r="D356" s="17" t="s">
        <v>298</v>
      </c>
      <c r="E356" s="13">
        <v>0</v>
      </c>
      <c r="F356" s="13">
        <v>0</v>
      </c>
      <c r="G356" s="13">
        <v>0</v>
      </c>
      <c r="H356" s="13">
        <v>0</v>
      </c>
      <c r="I356" s="14">
        <v>0</v>
      </c>
      <c r="J356" s="3"/>
      <c r="K356" s="414"/>
    </row>
    <row r="357" spans="1:12" s="25" customFormat="1" ht="8.65" customHeight="1">
      <c r="A357" s="18"/>
      <c r="B357" s="19"/>
      <c r="C357" s="19"/>
      <c r="D357" s="17"/>
      <c r="E357" s="13"/>
      <c r="F357" s="13"/>
      <c r="G357" s="13"/>
      <c r="H357" s="13"/>
      <c r="I357" s="13"/>
      <c r="J357" s="3"/>
      <c r="K357" s="414"/>
    </row>
    <row r="358" spans="1:12" s="101" customFormat="1" ht="9.9499999999999993" customHeight="1">
      <c r="A358" s="46" t="s">
        <v>160</v>
      </c>
      <c r="B358" s="125"/>
      <c r="C358" s="125"/>
      <c r="D358" s="91"/>
      <c r="E358" s="69">
        <v>87688</v>
      </c>
      <c r="F358" s="69">
        <v>85099</v>
      </c>
      <c r="G358" s="107">
        <v>89791</v>
      </c>
      <c r="H358" s="107">
        <v>111653</v>
      </c>
      <c r="I358" s="69">
        <v>116417</v>
      </c>
      <c r="J358" s="100"/>
      <c r="K358" s="414"/>
    </row>
    <row r="359" spans="1:12" s="25" customFormat="1" ht="9.9499999999999993" customHeight="1" thickBot="1">
      <c r="A359" s="3"/>
      <c r="B359" s="3"/>
      <c r="C359" s="3"/>
      <c r="D359" s="3"/>
      <c r="E359" s="7"/>
      <c r="F359" s="7"/>
      <c r="G359" s="7"/>
      <c r="H359" s="7"/>
      <c r="I359" s="7"/>
      <c r="J359" s="3"/>
      <c r="K359" s="414"/>
    </row>
    <row r="360" spans="1:12" s="23" customFormat="1" ht="9.9499999999999993" customHeight="1" thickBot="1">
      <c r="A360" s="1145" t="s">
        <v>245</v>
      </c>
      <c r="B360" s="1146"/>
      <c r="C360" s="1147"/>
      <c r="D360" s="64"/>
      <c r="E360" s="7"/>
      <c r="F360" s="7"/>
      <c r="G360" s="7"/>
      <c r="H360" s="7"/>
      <c r="I360" s="7"/>
      <c r="J360" s="7"/>
      <c r="K360" s="414"/>
    </row>
    <row r="361" spans="1:12" s="25" customFormat="1" ht="8.65" customHeight="1">
      <c r="A361" s="3"/>
      <c r="B361" s="3"/>
      <c r="C361" s="3"/>
      <c r="D361" s="3"/>
      <c r="E361" s="7"/>
      <c r="F361" s="7"/>
      <c r="G361" s="7"/>
      <c r="H361" s="7"/>
      <c r="I361" s="7"/>
      <c r="J361" s="3"/>
      <c r="K361" s="414"/>
    </row>
    <row r="362" spans="1:12" s="25" customFormat="1" ht="8.85" customHeight="1">
      <c r="A362" s="18" t="s">
        <v>177</v>
      </c>
      <c r="B362" s="19"/>
      <c r="C362" s="19"/>
      <c r="D362" s="17"/>
      <c r="E362" s="13">
        <v>40072</v>
      </c>
      <c r="F362" s="13">
        <v>79879</v>
      </c>
      <c r="G362" s="13">
        <v>84545</v>
      </c>
      <c r="H362" s="13">
        <v>108481</v>
      </c>
      <c r="I362" s="14">
        <v>179239</v>
      </c>
      <c r="J362" s="3"/>
      <c r="K362" s="414"/>
    </row>
    <row r="363" spans="1:12" s="25" customFormat="1" ht="8.85" customHeight="1">
      <c r="A363" s="18" t="s">
        <v>178</v>
      </c>
      <c r="B363" s="19"/>
      <c r="C363" s="19"/>
      <c r="D363" s="156" t="s">
        <v>299</v>
      </c>
      <c r="E363" s="13">
        <v>0</v>
      </c>
      <c r="F363" s="13">
        <v>0</v>
      </c>
      <c r="G363" s="13">
        <v>0</v>
      </c>
      <c r="H363" s="13">
        <v>0</v>
      </c>
      <c r="I363" s="14">
        <v>0</v>
      </c>
      <c r="J363" s="3"/>
      <c r="K363" s="414"/>
      <c r="L363" s="143"/>
    </row>
    <row r="364" spans="1:12" s="25" customFormat="1" ht="8.85" customHeight="1">
      <c r="A364" s="18" t="s">
        <v>226</v>
      </c>
      <c r="B364" s="19"/>
      <c r="C364" s="19"/>
      <c r="D364" s="17"/>
      <c r="E364" s="13">
        <v>0</v>
      </c>
      <c r="F364" s="13">
        <v>0</v>
      </c>
      <c r="G364" s="13">
        <v>0</v>
      </c>
      <c r="H364" s="13">
        <v>0</v>
      </c>
      <c r="I364" s="14">
        <v>0</v>
      </c>
      <c r="J364" s="3"/>
      <c r="K364" s="414"/>
    </row>
    <row r="365" spans="1:12" s="25" customFormat="1" ht="8.65" customHeight="1">
      <c r="A365" s="29"/>
      <c r="D365" s="36"/>
      <c r="E365" s="7"/>
      <c r="F365" s="7"/>
      <c r="G365" s="7"/>
      <c r="H365" s="7"/>
      <c r="I365" s="7"/>
      <c r="J365" s="3"/>
      <c r="K365" s="414"/>
    </row>
    <row r="366" spans="1:12" s="25" customFormat="1" ht="8.65" customHeight="1">
      <c r="A366" s="29"/>
      <c r="D366" s="36"/>
      <c r="E366" s="7"/>
      <c r="F366" s="7"/>
      <c r="G366" s="7"/>
      <c r="H366" s="7"/>
      <c r="I366" s="7"/>
      <c r="J366" s="3"/>
      <c r="K366" s="414"/>
    </row>
  </sheetData>
  <mergeCells count="35">
    <mergeCell ref="D275:H275"/>
    <mergeCell ref="A238:C238"/>
    <mergeCell ref="A248:D248"/>
    <mergeCell ref="A279:D279"/>
    <mergeCell ref="A262:D262"/>
    <mergeCell ref="I174:I175"/>
    <mergeCell ref="D184:H184"/>
    <mergeCell ref="G235:G236"/>
    <mergeCell ref="E174:E175"/>
    <mergeCell ref="H174:H175"/>
    <mergeCell ref="D235:D236"/>
    <mergeCell ref="I235:I236"/>
    <mergeCell ref="F235:F236"/>
    <mergeCell ref="F174:F175"/>
    <mergeCell ref="G174:G175"/>
    <mergeCell ref="A187:C187"/>
    <mergeCell ref="E235:E236"/>
    <mergeCell ref="H235:H236"/>
    <mergeCell ref="A360:C360"/>
    <mergeCell ref="A316:C316"/>
    <mergeCell ref="A324:C324"/>
    <mergeCell ref="C335:D335"/>
    <mergeCell ref="A340:B340"/>
    <mergeCell ref="A345:C345"/>
    <mergeCell ref="A349:C349"/>
    <mergeCell ref="A229:C229"/>
    <mergeCell ref="A96:C96"/>
    <mergeCell ref="D93:H93"/>
    <mergeCell ref="A235:C236"/>
    <mergeCell ref="D1:H1"/>
    <mergeCell ref="A5:B5"/>
    <mergeCell ref="A7:B7"/>
    <mergeCell ref="A27:C27"/>
    <mergeCell ref="A62:C62"/>
    <mergeCell ref="A146:C146"/>
  </mergeCells>
  <phoneticPr fontId="33" type="noConversion"/>
  <printOptions horizontalCentered="1"/>
  <pageMargins left="0" right="0" top="0" bottom="0.59055118110236227" header="0.51181102362204722" footer="0.51181102362204722"/>
  <pageSetup paperSize="9" scale="97" fitToHeight="4" orientation="portrait" horizontalDpi="300" verticalDpi="300" r:id="rId1"/>
  <headerFooter alignWithMargins="0"/>
  <rowBreaks count="2" manualBreakCount="2">
    <brk id="92" max="8" man="1"/>
    <brk id="183" max="16383" man="1"/>
  </rowBreaks>
</worksheet>
</file>

<file path=xl/worksheets/sheet16.xml><?xml version="1.0" encoding="utf-8"?>
<worksheet xmlns="http://schemas.openxmlformats.org/spreadsheetml/2006/main" xmlns:r="http://schemas.openxmlformats.org/officeDocument/2006/relationships">
  <dimension ref="A1:L366"/>
  <sheetViews>
    <sheetView topLeftCell="A136" workbookViewId="0">
      <selection activeCell="I127" sqref="I127"/>
    </sheetView>
  </sheetViews>
  <sheetFormatPr baseColWidth="10" defaultColWidth="10.7109375" defaultRowHeight="8.65" customHeight="1"/>
  <cols>
    <col min="1" max="1" width="11.7109375" style="8" customWidth="1"/>
    <col min="2" max="2" width="18.7109375" style="2" customWidth="1"/>
    <col min="3" max="3" width="9.7109375" style="2" customWidth="1"/>
    <col min="4" max="4" width="10.7109375" style="2"/>
    <col min="5" max="9" width="9.7109375" style="16" customWidth="1"/>
    <col min="10" max="10" width="8.7109375" style="16" customWidth="1"/>
    <col min="11" max="11" width="10.7109375" style="424"/>
    <col min="12" max="16384" width="10.7109375" style="8"/>
  </cols>
  <sheetData>
    <row r="1" spans="1:11" s="40" customFormat="1" ht="12" customHeight="1">
      <c r="A1" s="145">
        <v>41</v>
      </c>
      <c r="B1" s="38" t="s">
        <v>303</v>
      </c>
      <c r="D1" s="1144" t="s">
        <v>29</v>
      </c>
      <c r="E1" s="1144"/>
      <c r="F1" s="1144"/>
      <c r="G1" s="1144"/>
      <c r="H1" s="1144"/>
      <c r="I1" s="76" t="s">
        <v>239</v>
      </c>
      <c r="J1" s="39"/>
      <c r="K1" s="415"/>
    </row>
    <row r="2" spans="1:11" s="41" customFormat="1" ht="9" customHeight="1">
      <c r="A2" s="28"/>
      <c r="D2" s="27"/>
      <c r="E2" s="27"/>
      <c r="F2" s="27"/>
      <c r="G2" s="27"/>
      <c r="H2" s="27"/>
      <c r="I2" s="26"/>
      <c r="J2" s="29"/>
      <c r="K2" s="415"/>
    </row>
    <row r="3" spans="1:11" s="25" customFormat="1" ht="9.9499999999999993" customHeight="1">
      <c r="A3" s="1"/>
      <c r="D3" s="94" t="s">
        <v>31</v>
      </c>
      <c r="E3" s="95">
        <v>2005</v>
      </c>
      <c r="F3" s="95">
        <v>2006</v>
      </c>
      <c r="G3" s="95">
        <v>2007</v>
      </c>
      <c r="H3" s="95">
        <v>2008</v>
      </c>
      <c r="I3" s="95">
        <v>2009</v>
      </c>
      <c r="J3" s="3"/>
      <c r="K3" s="415"/>
    </row>
    <row r="4" spans="1:11" s="25" customFormat="1" ht="9" customHeight="1" thickBot="1">
      <c r="A4" s="1"/>
      <c r="D4" s="60"/>
      <c r="E4" s="61"/>
      <c r="F4" s="61"/>
      <c r="G4" s="61"/>
      <c r="H4" s="61"/>
      <c r="I4" s="61"/>
      <c r="J4" s="3"/>
      <c r="K4" s="415"/>
    </row>
    <row r="5" spans="1:11" s="25" customFormat="1" ht="11.1" customHeight="1" thickBot="1">
      <c r="A5" s="1156" t="s">
        <v>238</v>
      </c>
      <c r="B5" s="1157"/>
      <c r="C5" s="59"/>
      <c r="D5" s="60"/>
      <c r="E5" s="141">
        <v>216</v>
      </c>
      <c r="F5" s="141">
        <v>210</v>
      </c>
      <c r="G5" s="141">
        <v>218</v>
      </c>
      <c r="H5" s="141">
        <v>217</v>
      </c>
      <c r="I5" s="141">
        <v>215</v>
      </c>
      <c r="J5" s="3"/>
      <c r="K5" s="415"/>
    </row>
    <row r="6" spans="1:11" s="25" customFormat="1" ht="9.9499999999999993" customHeight="1" thickBot="1">
      <c r="A6" s="1"/>
      <c r="D6" s="60"/>
      <c r="E6" s="61"/>
      <c r="F6" s="61"/>
      <c r="G6" s="61"/>
      <c r="H6" s="61"/>
      <c r="I6" s="61"/>
      <c r="J6" s="3"/>
      <c r="K6" s="415"/>
    </row>
    <row r="7" spans="1:11" s="25" customFormat="1" ht="11.1" customHeight="1" thickBot="1">
      <c r="A7" s="1156" t="s">
        <v>30</v>
      </c>
      <c r="B7" s="1157"/>
      <c r="C7" s="59"/>
      <c r="D7" s="31"/>
      <c r="E7" s="3"/>
      <c r="F7" s="3"/>
      <c r="G7" s="3"/>
      <c r="H7" s="3"/>
      <c r="I7" s="3"/>
      <c r="J7" s="3"/>
      <c r="K7" s="415"/>
    </row>
    <row r="8" spans="1:11" s="25" customFormat="1" ht="9" customHeight="1">
      <c r="A8" s="2"/>
      <c r="D8" s="2"/>
      <c r="E8" s="3"/>
      <c r="F8" s="3"/>
      <c r="G8" s="3"/>
      <c r="H8" s="3"/>
      <c r="I8" s="3"/>
      <c r="J8" s="3"/>
      <c r="K8" s="415"/>
    </row>
    <row r="9" spans="1:11" s="25" customFormat="1" ht="9" customHeight="1">
      <c r="A9" s="46" t="s">
        <v>233</v>
      </c>
      <c r="B9" s="19"/>
      <c r="C9" s="19"/>
      <c r="D9" s="4"/>
      <c r="E9" s="142">
        <v>68</v>
      </c>
      <c r="F9" s="142">
        <v>68</v>
      </c>
      <c r="G9" s="142">
        <v>78</v>
      </c>
      <c r="H9" s="142">
        <v>78</v>
      </c>
      <c r="I9" s="142">
        <v>72</v>
      </c>
      <c r="J9" s="3"/>
      <c r="K9" s="415">
        <f>(E9+F9+G9+H9+I9)/5</f>
        <v>72.8</v>
      </c>
    </row>
    <row r="10" spans="1:11" s="25" customFormat="1" ht="8.85" customHeight="1">
      <c r="A10" s="10"/>
      <c r="B10" s="19"/>
      <c r="C10" s="19"/>
      <c r="D10" s="4"/>
      <c r="E10" s="54"/>
      <c r="F10" s="54"/>
      <c r="G10" s="21"/>
      <c r="H10" s="21"/>
      <c r="I10" s="54"/>
      <c r="J10" s="3"/>
      <c r="K10" s="415"/>
    </row>
    <row r="11" spans="1:11" s="23" customFormat="1" ht="9" customHeight="1">
      <c r="A11" s="46" t="s">
        <v>237</v>
      </c>
      <c r="B11" s="118"/>
      <c r="C11" s="118"/>
      <c r="D11" s="47" t="s">
        <v>181</v>
      </c>
      <c r="E11" s="13">
        <v>441848</v>
      </c>
      <c r="F11" s="13">
        <v>456718</v>
      </c>
      <c r="G11" s="13">
        <v>505406</v>
      </c>
      <c r="H11" s="13">
        <v>665440</v>
      </c>
      <c r="I11" s="14">
        <v>608017</v>
      </c>
      <c r="J11" s="7"/>
      <c r="K11" s="414"/>
    </row>
    <row r="12" spans="1:11" s="44" customFormat="1" ht="8.85" customHeight="1">
      <c r="A12" s="48" t="s">
        <v>231</v>
      </c>
      <c r="B12" s="119"/>
      <c r="C12" s="119"/>
      <c r="D12" s="49"/>
      <c r="E12" s="13">
        <v>0</v>
      </c>
      <c r="F12" s="13">
        <v>0</v>
      </c>
      <c r="G12" s="13">
        <v>0</v>
      </c>
      <c r="H12" s="13">
        <v>0</v>
      </c>
      <c r="I12" s="152">
        <v>218</v>
      </c>
      <c r="J12" s="45"/>
      <c r="K12" s="414"/>
    </row>
    <row r="13" spans="1:11" s="44" customFormat="1" ht="8.85" customHeight="1">
      <c r="A13" s="48" t="s">
        <v>232</v>
      </c>
      <c r="B13" s="119"/>
      <c r="C13" s="119"/>
      <c r="D13" s="50"/>
      <c r="E13" s="13">
        <v>14637</v>
      </c>
      <c r="F13" s="13">
        <v>-1230</v>
      </c>
      <c r="G13" s="13">
        <v>1934</v>
      </c>
      <c r="H13" s="13">
        <v>539</v>
      </c>
      <c r="I13" s="152">
        <v>281</v>
      </c>
      <c r="J13" s="45"/>
      <c r="K13" s="414"/>
    </row>
    <row r="14" spans="1:11" s="23" customFormat="1" ht="8.65" customHeight="1">
      <c r="A14" s="407" t="s">
        <v>465</v>
      </c>
      <c r="B14" s="408"/>
      <c r="C14" s="408"/>
      <c r="D14" s="409"/>
      <c r="E14" s="410">
        <f>E11-E12-E13</f>
        <v>427211</v>
      </c>
      <c r="F14" s="410">
        <f>F11-F12-F13</f>
        <v>457948</v>
      </c>
      <c r="G14" s="410">
        <f>G11-G12-G13</f>
        <v>503472</v>
      </c>
      <c r="H14" s="410">
        <f>H11-H12-H13</f>
        <v>664901</v>
      </c>
      <c r="I14" s="410">
        <f>I11-I12-I13</f>
        <v>607518</v>
      </c>
      <c r="J14" s="7"/>
      <c r="K14" s="414"/>
    </row>
    <row r="15" spans="1:11" s="23" customFormat="1" ht="9" customHeight="1">
      <c r="A15" s="46" t="s">
        <v>234</v>
      </c>
      <c r="B15" s="118"/>
      <c r="C15" s="118"/>
      <c r="D15" s="47" t="s">
        <v>181</v>
      </c>
      <c r="E15" s="13">
        <v>10159</v>
      </c>
      <c r="F15" s="13">
        <v>28110</v>
      </c>
      <c r="G15" s="13">
        <v>21071</v>
      </c>
      <c r="H15" s="13">
        <v>2846</v>
      </c>
      <c r="I15" s="14">
        <v>9325</v>
      </c>
      <c r="J15" s="7"/>
      <c r="K15" s="414"/>
    </row>
    <row r="16" spans="1:11" s="23" customFormat="1" ht="8.65" customHeight="1">
      <c r="A16" s="10"/>
      <c r="B16" s="118"/>
      <c r="C16" s="118"/>
      <c r="D16" s="51"/>
      <c r="E16" s="13"/>
      <c r="F16" s="13"/>
      <c r="G16" s="13"/>
      <c r="H16" s="13"/>
      <c r="I16" s="13"/>
      <c r="J16" s="7"/>
      <c r="K16" s="414"/>
    </row>
    <row r="17" spans="1:11" s="23" customFormat="1" ht="9" customHeight="1">
      <c r="A17" s="46" t="s">
        <v>235</v>
      </c>
      <c r="B17" s="120"/>
      <c r="C17" s="118"/>
      <c r="D17" s="47" t="s">
        <v>181</v>
      </c>
      <c r="E17" s="13">
        <v>0</v>
      </c>
      <c r="F17" s="13">
        <v>0</v>
      </c>
      <c r="G17" s="13">
        <v>0</v>
      </c>
      <c r="H17" s="13">
        <v>0</v>
      </c>
      <c r="I17" s="14">
        <v>0</v>
      </c>
      <c r="J17" s="7"/>
      <c r="K17" s="414"/>
    </row>
    <row r="18" spans="1:11" s="23" customFormat="1" ht="9" customHeight="1">
      <c r="A18" s="46" t="s">
        <v>236</v>
      </c>
      <c r="B18" s="120"/>
      <c r="C18" s="118"/>
      <c r="D18" s="47" t="s">
        <v>181</v>
      </c>
      <c r="E18" s="13">
        <v>0</v>
      </c>
      <c r="F18" s="13">
        <v>0</v>
      </c>
      <c r="G18" s="13">
        <v>0</v>
      </c>
      <c r="H18" s="13">
        <v>0</v>
      </c>
      <c r="I18" s="14">
        <v>0</v>
      </c>
      <c r="J18" s="7"/>
      <c r="K18" s="414"/>
    </row>
    <row r="19" spans="1:11" s="23" customFormat="1" ht="8.65" customHeight="1">
      <c r="A19" s="10"/>
      <c r="B19" s="118"/>
      <c r="C19" s="118"/>
      <c r="D19" s="4"/>
      <c r="E19" s="13"/>
      <c r="F19" s="13"/>
      <c r="G19" s="13"/>
      <c r="H19" s="13"/>
      <c r="I19" s="13"/>
      <c r="J19" s="7"/>
      <c r="K19" s="414"/>
    </row>
    <row r="20" spans="1:11" s="23" customFormat="1" ht="9" customHeight="1">
      <c r="A20" s="52" t="s">
        <v>193</v>
      </c>
      <c r="B20" s="118"/>
      <c r="C20" s="118"/>
      <c r="D20" s="53"/>
      <c r="E20" s="55">
        <v>437370</v>
      </c>
      <c r="F20" s="55">
        <v>486058</v>
      </c>
      <c r="G20" s="55">
        <v>524543</v>
      </c>
      <c r="H20" s="55">
        <v>667747</v>
      </c>
      <c r="I20" s="55">
        <v>616843</v>
      </c>
      <c r="J20" s="32"/>
      <c r="K20" s="414"/>
    </row>
    <row r="21" spans="1:11" s="23" customFormat="1" ht="8.65" customHeight="1" thickBot="1">
      <c r="A21" s="75"/>
      <c r="B21" s="121"/>
      <c r="C21" s="118"/>
      <c r="D21" s="53"/>
      <c r="E21" s="13"/>
      <c r="F21" s="13"/>
      <c r="G21" s="15"/>
      <c r="H21" s="15"/>
      <c r="I21" s="15"/>
      <c r="J21" s="7"/>
      <c r="K21" s="414"/>
    </row>
    <row r="22" spans="1:11" s="23" customFormat="1" ht="9.9499999999999993" customHeight="1" thickBot="1">
      <c r="A22" s="77" t="s">
        <v>222</v>
      </c>
      <c r="B22" s="122"/>
      <c r="C22" s="123"/>
      <c r="D22" s="53"/>
      <c r="E22" s="13"/>
      <c r="F22" s="13"/>
      <c r="G22" s="15"/>
      <c r="H22" s="15"/>
      <c r="I22" s="15"/>
      <c r="J22" s="7"/>
      <c r="K22" s="414"/>
    </row>
    <row r="23" spans="1:11" s="23" customFormat="1" ht="9.9499999999999993" customHeight="1">
      <c r="A23" s="6" t="s">
        <v>224</v>
      </c>
      <c r="B23" s="12"/>
      <c r="C23" s="118"/>
      <c r="D23" s="53"/>
      <c r="E23" s="13"/>
      <c r="F23" s="13"/>
      <c r="G23" s="13">
        <v>503473</v>
      </c>
      <c r="H23" s="13">
        <v>664901</v>
      </c>
      <c r="I23" s="14">
        <v>607519</v>
      </c>
      <c r="J23" s="7"/>
      <c r="K23" s="414"/>
    </row>
    <row r="24" spans="1:11" s="23" customFormat="1" ht="9.9499999999999993" customHeight="1">
      <c r="A24" s="10" t="s">
        <v>223</v>
      </c>
      <c r="B24" s="118"/>
      <c r="C24" s="118"/>
      <c r="D24" s="53"/>
      <c r="E24" s="13"/>
      <c r="F24" s="13"/>
      <c r="G24" s="13">
        <v>848476</v>
      </c>
      <c r="H24" s="13">
        <v>1109004</v>
      </c>
      <c r="I24" s="14">
        <v>1080926</v>
      </c>
      <c r="J24" s="7"/>
      <c r="K24" s="414">
        <f>SUM(G24:I24)</f>
        <v>3038406</v>
      </c>
    </row>
    <row r="25" spans="1:11" s="43" customFormat="1" ht="9.9499999999999993" customHeight="1">
      <c r="A25" s="46" t="s">
        <v>225</v>
      </c>
      <c r="B25" s="120"/>
      <c r="C25" s="120"/>
      <c r="D25" s="116"/>
      <c r="E25" s="69"/>
      <c r="F25" s="69"/>
      <c r="G25" s="124">
        <v>59.338508101584488</v>
      </c>
      <c r="H25" s="124">
        <v>59.954788260457129</v>
      </c>
      <c r="I25" s="124">
        <v>56.203569902102458</v>
      </c>
      <c r="J25" s="117"/>
      <c r="K25" s="414"/>
    </row>
    <row r="26" spans="1:11" s="23" customFormat="1" ht="9.9499999999999993" customHeight="1" thickBot="1">
      <c r="A26" s="2"/>
      <c r="B26" s="7"/>
      <c r="C26" s="7"/>
      <c r="D26" s="2"/>
      <c r="E26" s="7"/>
      <c r="F26" s="7"/>
      <c r="G26" s="7"/>
      <c r="H26" s="7"/>
      <c r="I26" s="7"/>
      <c r="J26" s="7"/>
      <c r="K26" s="414"/>
    </row>
    <row r="27" spans="1:11" s="25" customFormat="1" ht="11.1" customHeight="1" thickBot="1">
      <c r="A27" s="1145" t="s">
        <v>32</v>
      </c>
      <c r="B27" s="1146"/>
      <c r="C27" s="1147"/>
      <c r="D27" s="31"/>
      <c r="E27" s="3"/>
      <c r="F27" s="3"/>
      <c r="G27" s="3"/>
      <c r="H27" s="3"/>
      <c r="I27" s="3"/>
      <c r="J27" s="3"/>
      <c r="K27" s="415"/>
    </row>
    <row r="28" spans="1:11" s="25" customFormat="1" ht="9.9499999999999993" customHeight="1">
      <c r="A28" s="2"/>
      <c r="B28" s="3"/>
      <c r="C28" s="3"/>
      <c r="D28" s="2"/>
      <c r="E28" s="7"/>
      <c r="F28" s="7"/>
      <c r="G28" s="7"/>
      <c r="H28" s="7"/>
      <c r="I28" s="7"/>
      <c r="J28" s="7"/>
      <c r="K28" s="415"/>
    </row>
    <row r="29" spans="1:11" s="42" customFormat="1" ht="9.9499999999999993" customHeight="1">
      <c r="A29" s="115" t="s">
        <v>33</v>
      </c>
      <c r="K29" s="403"/>
    </row>
    <row r="30" spans="1:11" s="25" customFormat="1" ht="8.65" customHeight="1">
      <c r="A30" s="10" t="s">
        <v>34</v>
      </c>
      <c r="B30" s="19"/>
      <c r="C30" s="19"/>
      <c r="D30" s="4"/>
      <c r="E30" s="13"/>
      <c r="F30" s="13"/>
      <c r="G30" s="13"/>
      <c r="H30" s="13"/>
      <c r="I30" s="13"/>
      <c r="J30" s="7"/>
      <c r="K30" s="415"/>
    </row>
    <row r="31" spans="1:11" s="25" customFormat="1" ht="8.65" customHeight="1">
      <c r="A31" s="10" t="s">
        <v>35</v>
      </c>
      <c r="B31" s="19"/>
      <c r="C31" s="19"/>
      <c r="D31" s="4"/>
      <c r="E31" s="13">
        <v>380014</v>
      </c>
      <c r="F31" s="13">
        <v>36313</v>
      </c>
      <c r="G31" s="13">
        <v>75248</v>
      </c>
      <c r="H31" s="13">
        <v>24707</v>
      </c>
      <c r="I31" s="14">
        <v>26084</v>
      </c>
      <c r="J31" s="7"/>
      <c r="K31" s="415"/>
    </row>
    <row r="32" spans="1:11" s="25" customFormat="1" ht="8.65" customHeight="1">
      <c r="A32" s="10" t="s">
        <v>36</v>
      </c>
      <c r="B32" s="19"/>
      <c r="C32" s="19"/>
      <c r="D32" s="4"/>
      <c r="E32" s="13">
        <v>337123</v>
      </c>
      <c r="F32" s="13">
        <v>219980</v>
      </c>
      <c r="G32" s="13">
        <v>179864</v>
      </c>
      <c r="H32" s="13">
        <v>300710</v>
      </c>
      <c r="I32" s="14">
        <v>315679</v>
      </c>
      <c r="J32" s="7"/>
      <c r="K32" s="415"/>
    </row>
    <row r="33" spans="1:11" s="25" customFormat="1" ht="8.65" customHeight="1">
      <c r="A33" s="10" t="s">
        <v>37</v>
      </c>
      <c r="B33" s="19"/>
      <c r="C33" s="19"/>
      <c r="D33" s="4"/>
      <c r="E33" s="13">
        <v>2323014</v>
      </c>
      <c r="F33" s="13">
        <v>2379062</v>
      </c>
      <c r="G33" s="13">
        <v>2342232</v>
      </c>
      <c r="H33" s="13">
        <v>2328198</v>
      </c>
      <c r="I33" s="14">
        <v>2285256</v>
      </c>
      <c r="J33" s="7"/>
      <c r="K33" s="415"/>
    </row>
    <row r="34" spans="1:11" s="25" customFormat="1" ht="8.65" customHeight="1">
      <c r="A34" s="10" t="s">
        <v>38</v>
      </c>
      <c r="B34" s="19"/>
      <c r="C34" s="19"/>
      <c r="D34" s="4"/>
      <c r="E34" s="13">
        <v>111435</v>
      </c>
      <c r="F34" s="13">
        <v>391974</v>
      </c>
      <c r="G34" s="13">
        <v>201372</v>
      </c>
      <c r="H34" s="13">
        <v>159950</v>
      </c>
      <c r="I34" s="14">
        <v>154955</v>
      </c>
      <c r="J34" s="7"/>
      <c r="K34" s="415"/>
    </row>
    <row r="35" spans="1:11" s="25" customFormat="1" ht="8.65" customHeight="1">
      <c r="A35" s="10" t="s">
        <v>39</v>
      </c>
      <c r="B35" s="19"/>
      <c r="C35" s="19"/>
      <c r="D35" s="4"/>
      <c r="E35" s="13"/>
      <c r="F35" s="13"/>
      <c r="G35" s="13"/>
      <c r="H35" s="13"/>
      <c r="I35" s="13"/>
      <c r="J35" s="7"/>
      <c r="K35" s="415"/>
    </row>
    <row r="36" spans="1:11" s="25" customFormat="1" ht="8.65" customHeight="1">
      <c r="A36" s="10" t="s">
        <v>40</v>
      </c>
      <c r="B36" s="19"/>
      <c r="C36" s="19"/>
      <c r="D36" s="4"/>
      <c r="E36" s="13">
        <v>1590421</v>
      </c>
      <c r="F36" s="13">
        <v>1690439</v>
      </c>
      <c r="G36" s="13">
        <v>1692921</v>
      </c>
      <c r="H36" s="13">
        <v>1661309</v>
      </c>
      <c r="I36" s="14">
        <v>1643723</v>
      </c>
      <c r="J36" s="7"/>
      <c r="K36" s="415"/>
    </row>
    <row r="37" spans="1:11" s="25" customFormat="1" ht="8.65" customHeight="1">
      <c r="A37" s="10" t="s">
        <v>41</v>
      </c>
      <c r="B37" s="19"/>
      <c r="C37" s="19"/>
      <c r="D37" s="4"/>
      <c r="E37" s="13">
        <v>36800</v>
      </c>
      <c r="F37" s="13">
        <v>34650</v>
      </c>
      <c r="G37" s="13">
        <v>32500</v>
      </c>
      <c r="H37" s="13">
        <v>30350</v>
      </c>
      <c r="I37" s="14">
        <v>28200</v>
      </c>
      <c r="J37" s="7"/>
      <c r="K37" s="415"/>
    </row>
    <row r="38" spans="1:11" s="23" customFormat="1" ht="8.65" customHeight="1">
      <c r="A38" s="10" t="s">
        <v>42</v>
      </c>
      <c r="B38" s="118"/>
      <c r="C38" s="118"/>
      <c r="D38" s="4"/>
      <c r="E38" s="13">
        <v>0</v>
      </c>
      <c r="F38" s="13">
        <v>0</v>
      </c>
      <c r="G38" s="13">
        <v>0</v>
      </c>
      <c r="H38" s="13">
        <v>0</v>
      </c>
      <c r="I38" s="14">
        <v>0</v>
      </c>
      <c r="J38" s="7"/>
      <c r="K38" s="414"/>
    </row>
    <row r="39" spans="1:11" s="25" customFormat="1" ht="8.65" customHeight="1">
      <c r="A39" s="10" t="s">
        <v>43</v>
      </c>
      <c r="B39" s="19"/>
      <c r="C39" s="19"/>
      <c r="D39" s="4"/>
      <c r="E39" s="13">
        <v>0</v>
      </c>
      <c r="F39" s="13">
        <v>0</v>
      </c>
      <c r="G39" s="13">
        <v>0</v>
      </c>
      <c r="H39" s="13">
        <v>0</v>
      </c>
      <c r="I39" s="14">
        <v>0</v>
      </c>
      <c r="J39" s="7"/>
      <c r="K39" s="415"/>
    </row>
    <row r="40" spans="1:11" s="23" customFormat="1" ht="8.65" customHeight="1">
      <c r="A40" s="10" t="s">
        <v>44</v>
      </c>
      <c r="B40" s="118"/>
      <c r="C40" s="118"/>
      <c r="D40" s="4"/>
      <c r="E40" s="13"/>
      <c r="F40" s="13"/>
      <c r="G40" s="13"/>
      <c r="H40" s="13"/>
      <c r="I40" s="13"/>
      <c r="J40" s="7"/>
      <c r="K40" s="414"/>
    </row>
    <row r="41" spans="1:11" s="23" customFormat="1" ht="8.65" customHeight="1">
      <c r="A41" s="10" t="s">
        <v>45</v>
      </c>
      <c r="B41" s="118"/>
      <c r="C41" s="118"/>
      <c r="D41" s="4"/>
      <c r="E41" s="13">
        <v>5095</v>
      </c>
      <c r="F41" s="13">
        <v>3741</v>
      </c>
      <c r="G41" s="13">
        <v>3637</v>
      </c>
      <c r="H41" s="13">
        <v>7067</v>
      </c>
      <c r="I41" s="14">
        <v>4685</v>
      </c>
      <c r="J41" s="33">
        <v>24225</v>
      </c>
      <c r="K41" s="414"/>
    </row>
    <row r="42" spans="1:11" s="25" customFormat="1" ht="8.65" customHeight="1">
      <c r="A42" s="10" t="s">
        <v>46</v>
      </c>
      <c r="B42" s="19"/>
      <c r="C42" s="19"/>
      <c r="D42" s="4"/>
      <c r="E42" s="13"/>
      <c r="F42" s="13"/>
      <c r="G42" s="13"/>
      <c r="H42" s="13"/>
      <c r="I42" s="13"/>
      <c r="J42" s="7"/>
      <c r="K42" s="415"/>
    </row>
    <row r="43" spans="1:11" s="25" customFormat="1" ht="8.65" customHeight="1">
      <c r="A43" s="10" t="s">
        <v>47</v>
      </c>
      <c r="B43" s="19"/>
      <c r="C43" s="19"/>
      <c r="D43" s="4"/>
      <c r="E43" s="13">
        <v>0</v>
      </c>
      <c r="F43" s="13">
        <v>0</v>
      </c>
      <c r="G43" s="13">
        <v>0</v>
      </c>
      <c r="H43" s="13">
        <v>0</v>
      </c>
      <c r="I43" s="14">
        <v>0</v>
      </c>
      <c r="J43" s="7"/>
      <c r="K43" s="415"/>
    </row>
    <row r="44" spans="1:11" s="25" customFormat="1" ht="8.1" customHeight="1">
      <c r="A44" s="10"/>
      <c r="B44" s="19"/>
      <c r="C44" s="19"/>
      <c r="D44" s="4"/>
      <c r="E44" s="13"/>
      <c r="F44" s="13"/>
      <c r="G44" s="13"/>
      <c r="H44" s="13"/>
      <c r="I44" s="13"/>
      <c r="J44" s="7"/>
      <c r="K44" s="415"/>
    </row>
    <row r="45" spans="1:11" s="101" customFormat="1" ht="9.9499999999999993" customHeight="1">
      <c r="A45" s="46" t="s">
        <v>48</v>
      </c>
      <c r="B45" s="125"/>
      <c r="C45" s="125"/>
      <c r="D45" s="91"/>
      <c r="E45" s="55">
        <v>4783902</v>
      </c>
      <c r="F45" s="55">
        <v>4756159</v>
      </c>
      <c r="G45" s="55">
        <v>4527774</v>
      </c>
      <c r="H45" s="55">
        <v>4512291</v>
      </c>
      <c r="I45" s="55">
        <v>4458582</v>
      </c>
      <c r="J45" s="33">
        <v>23038708</v>
      </c>
      <c r="K45" s="415"/>
    </row>
    <row r="46" spans="1:11" s="25" customFormat="1" ht="8.65" customHeight="1">
      <c r="A46" s="2"/>
      <c r="B46" s="3"/>
      <c r="C46" s="3"/>
      <c r="D46" s="2"/>
      <c r="E46" s="7"/>
      <c r="F46" s="7"/>
      <c r="G46" s="7"/>
      <c r="H46" s="7"/>
      <c r="I46" s="7"/>
      <c r="J46" s="33">
        <v>23038708</v>
      </c>
      <c r="K46" s="415"/>
    </row>
    <row r="47" spans="1:11" s="23" customFormat="1" ht="9.9499999999999993" customHeight="1">
      <c r="A47" s="115" t="s">
        <v>49</v>
      </c>
      <c r="B47" s="7"/>
      <c r="C47" s="7"/>
      <c r="D47" s="1"/>
      <c r="E47" s="7"/>
      <c r="F47" s="7"/>
      <c r="G47" s="7"/>
      <c r="H47" s="7"/>
      <c r="I47" s="7"/>
      <c r="J47" s="7"/>
      <c r="K47" s="414"/>
    </row>
    <row r="48" spans="1:11" s="23" customFormat="1" ht="8.65" customHeight="1">
      <c r="A48" s="10" t="s">
        <v>50</v>
      </c>
      <c r="B48" s="118"/>
      <c r="C48" s="118"/>
      <c r="D48" s="4"/>
      <c r="E48" s="13"/>
      <c r="F48" s="13"/>
      <c r="G48" s="13"/>
      <c r="H48" s="13"/>
      <c r="I48" s="13"/>
      <c r="J48" s="7"/>
      <c r="K48" s="414"/>
    </row>
    <row r="49" spans="1:12" s="23" customFormat="1" ht="8.65" customHeight="1">
      <c r="A49" s="10" t="s">
        <v>51</v>
      </c>
      <c r="B49" s="118"/>
      <c r="C49" s="118"/>
      <c r="D49" s="4"/>
      <c r="E49" s="13">
        <v>0</v>
      </c>
      <c r="F49" s="13">
        <v>0</v>
      </c>
      <c r="G49" s="13">
        <v>0</v>
      </c>
      <c r="H49" s="13">
        <v>0</v>
      </c>
      <c r="I49" s="14">
        <v>0</v>
      </c>
      <c r="J49" s="7"/>
      <c r="K49" s="414"/>
    </row>
    <row r="50" spans="1:12" s="23" customFormat="1" ht="8.65" customHeight="1">
      <c r="A50" s="10" t="s">
        <v>52</v>
      </c>
      <c r="B50" s="118"/>
      <c r="C50" s="118"/>
      <c r="D50" s="4"/>
      <c r="E50" s="13">
        <v>0</v>
      </c>
      <c r="F50" s="13">
        <v>17415</v>
      </c>
      <c r="G50" s="13">
        <v>65855</v>
      </c>
      <c r="H50" s="13">
        <v>152151</v>
      </c>
      <c r="I50" s="14">
        <v>0</v>
      </c>
      <c r="J50" s="7"/>
      <c r="K50" s="414"/>
    </row>
    <row r="51" spans="1:12" s="25" customFormat="1" ht="8.65" customHeight="1">
      <c r="A51" s="10" t="s">
        <v>53</v>
      </c>
      <c r="B51" s="19"/>
      <c r="C51" s="19"/>
      <c r="D51" s="4"/>
      <c r="E51" s="13">
        <v>3389200</v>
      </c>
      <c r="F51" s="13">
        <v>3301950</v>
      </c>
      <c r="G51" s="13">
        <v>3112300</v>
      </c>
      <c r="H51" s="13">
        <v>2849650</v>
      </c>
      <c r="I51" s="14">
        <v>2905750</v>
      </c>
      <c r="J51" s="7"/>
      <c r="K51" s="415"/>
    </row>
    <row r="52" spans="1:12" s="23" customFormat="1" ht="8.65" customHeight="1">
      <c r="A52" s="10" t="s">
        <v>228</v>
      </c>
      <c r="B52" s="118"/>
      <c r="C52" s="118"/>
      <c r="D52" s="4"/>
      <c r="E52" s="13">
        <v>0</v>
      </c>
      <c r="F52" s="13">
        <v>0</v>
      </c>
      <c r="G52" s="13">
        <v>0</v>
      </c>
      <c r="H52" s="13">
        <v>0</v>
      </c>
      <c r="I52" s="14">
        <v>0</v>
      </c>
      <c r="J52" s="7"/>
      <c r="K52" s="414"/>
    </row>
    <row r="53" spans="1:12" s="25" customFormat="1" ht="8.65" customHeight="1">
      <c r="A53" s="10" t="s">
        <v>54</v>
      </c>
      <c r="B53" s="19"/>
      <c r="C53" s="19"/>
      <c r="D53" s="4"/>
      <c r="E53" s="13">
        <v>0</v>
      </c>
      <c r="F53" s="13">
        <v>0</v>
      </c>
      <c r="G53" s="13">
        <v>0</v>
      </c>
      <c r="H53" s="13">
        <v>0</v>
      </c>
      <c r="I53" s="14">
        <v>0</v>
      </c>
      <c r="J53" s="7"/>
      <c r="K53" s="415"/>
    </row>
    <row r="54" spans="1:12" s="23" customFormat="1" ht="8.65" customHeight="1">
      <c r="A54" s="10" t="s">
        <v>55</v>
      </c>
      <c r="B54" s="118"/>
      <c r="C54" s="118"/>
      <c r="D54" s="4"/>
      <c r="E54" s="13">
        <v>166743</v>
      </c>
      <c r="F54" s="13">
        <v>243281</v>
      </c>
      <c r="G54" s="13">
        <v>265204</v>
      </c>
      <c r="H54" s="13">
        <v>193896</v>
      </c>
      <c r="I54" s="14">
        <v>219696</v>
      </c>
      <c r="J54" s="7"/>
      <c r="K54" s="414"/>
    </row>
    <row r="55" spans="1:12" s="23" customFormat="1" ht="8.65" customHeight="1">
      <c r="A55" s="10" t="s">
        <v>44</v>
      </c>
      <c r="B55" s="118"/>
      <c r="C55" s="118"/>
      <c r="D55" s="4"/>
      <c r="E55" s="13"/>
      <c r="F55" s="13"/>
      <c r="G55" s="13"/>
      <c r="H55" s="13"/>
      <c r="I55" s="13"/>
      <c r="J55" s="7"/>
      <c r="K55" s="414"/>
    </row>
    <row r="56" spans="1:12" s="23" customFormat="1" ht="8.65" customHeight="1">
      <c r="A56" s="10" t="s">
        <v>229</v>
      </c>
      <c r="B56" s="118"/>
      <c r="C56" s="118"/>
      <c r="D56" s="4"/>
      <c r="E56" s="13">
        <v>181936</v>
      </c>
      <c r="F56" s="13">
        <v>182268</v>
      </c>
      <c r="G56" s="13">
        <v>182588</v>
      </c>
      <c r="H56" s="13">
        <v>291419</v>
      </c>
      <c r="I56" s="14">
        <v>296506</v>
      </c>
      <c r="J56" s="33">
        <v>1134717</v>
      </c>
      <c r="K56" s="414"/>
    </row>
    <row r="57" spans="1:12" s="25" customFormat="1" ht="8.65" customHeight="1">
      <c r="A57" s="10" t="s">
        <v>56</v>
      </c>
      <c r="B57" s="19"/>
      <c r="C57" s="19"/>
      <c r="D57" s="4"/>
      <c r="E57" s="13"/>
      <c r="F57" s="13"/>
      <c r="G57" s="13"/>
      <c r="H57" s="13"/>
      <c r="I57" s="13"/>
      <c r="J57" s="7"/>
      <c r="K57" s="415"/>
    </row>
    <row r="58" spans="1:12" s="25" customFormat="1" ht="8.65" customHeight="1">
      <c r="A58" s="10" t="s">
        <v>57</v>
      </c>
      <c r="B58" s="19"/>
      <c r="C58" s="19"/>
      <c r="D58" s="4"/>
      <c r="E58" s="13">
        <v>1046023</v>
      </c>
      <c r="F58" s="13">
        <v>1011245</v>
      </c>
      <c r="G58" s="13">
        <v>901827</v>
      </c>
      <c r="H58" s="13">
        <v>1025175</v>
      </c>
      <c r="I58" s="14">
        <v>1036630</v>
      </c>
      <c r="J58" s="144"/>
      <c r="K58" s="415"/>
    </row>
    <row r="59" spans="1:12" s="25" customFormat="1" ht="8.1" customHeight="1">
      <c r="A59" s="10"/>
      <c r="B59" s="19"/>
      <c r="C59" s="19"/>
      <c r="D59" s="4"/>
      <c r="E59" s="13"/>
      <c r="F59" s="13"/>
      <c r="G59" s="13"/>
      <c r="H59" s="13"/>
      <c r="I59" s="13"/>
      <c r="J59" s="7"/>
      <c r="K59" s="415"/>
    </row>
    <row r="60" spans="1:12" s="43" customFormat="1" ht="9.9499999999999993" customHeight="1">
      <c r="A60" s="46" t="s">
        <v>58</v>
      </c>
      <c r="B60" s="120"/>
      <c r="C60" s="120"/>
      <c r="D60" s="91"/>
      <c r="E60" s="55">
        <v>4783902</v>
      </c>
      <c r="F60" s="55">
        <v>4756159</v>
      </c>
      <c r="G60" s="55">
        <v>4527774</v>
      </c>
      <c r="H60" s="55">
        <v>4512291</v>
      </c>
      <c r="I60" s="55">
        <v>4458582</v>
      </c>
      <c r="J60" s="108" t="s">
        <v>270</v>
      </c>
      <c r="K60" s="417"/>
      <c r="L60" s="143"/>
    </row>
    <row r="61" spans="1:12" s="25" customFormat="1" ht="9.9499999999999993" customHeight="1" thickBot="1">
      <c r="A61" s="2"/>
      <c r="B61" s="3"/>
      <c r="C61" s="3"/>
      <c r="D61" s="2"/>
      <c r="E61" s="7"/>
      <c r="F61" s="7"/>
      <c r="G61" s="7"/>
      <c r="H61" s="7"/>
      <c r="I61" s="7"/>
      <c r="J61" s="33">
        <v>23038708</v>
      </c>
      <c r="K61" s="415"/>
    </row>
    <row r="62" spans="1:12" s="25" customFormat="1" ht="11.1" customHeight="1" thickBot="1">
      <c r="A62" s="1145" t="s">
        <v>59</v>
      </c>
      <c r="B62" s="1146"/>
      <c r="C62" s="1147"/>
      <c r="D62" s="31"/>
      <c r="E62" s="3"/>
      <c r="F62" s="3"/>
      <c r="G62" s="3"/>
      <c r="H62" s="3"/>
      <c r="I62" s="3"/>
      <c r="J62" s="3"/>
      <c r="K62" s="415"/>
    </row>
    <row r="63" spans="1:12" s="23" customFormat="1" ht="9.9499999999999993" customHeight="1">
      <c r="A63" s="2"/>
      <c r="B63" s="7"/>
      <c r="C63" s="7"/>
      <c r="D63" s="2"/>
      <c r="E63" s="34"/>
      <c r="F63" s="34"/>
      <c r="G63" s="24"/>
      <c r="H63" s="24"/>
      <c r="I63" s="34"/>
      <c r="J63" s="7"/>
      <c r="K63" s="414"/>
    </row>
    <row r="64" spans="1:12" s="43" customFormat="1" ht="9.9499999999999993" customHeight="1">
      <c r="A64" s="42" t="s">
        <v>60</v>
      </c>
      <c r="B64" s="56"/>
      <c r="C64" s="56"/>
      <c r="D64" s="109"/>
      <c r="E64" s="56"/>
      <c r="F64" s="56"/>
      <c r="G64" s="56"/>
      <c r="H64" s="56"/>
      <c r="I64" s="56"/>
      <c r="J64" s="56"/>
      <c r="K64" s="414"/>
    </row>
    <row r="65" spans="1:11" s="25" customFormat="1" ht="8.85" customHeight="1">
      <c r="A65" s="2"/>
      <c r="B65" s="3"/>
      <c r="C65" s="3"/>
      <c r="D65" s="2"/>
      <c r="E65" s="7"/>
      <c r="F65" s="7"/>
      <c r="G65" s="7"/>
      <c r="H65" s="7"/>
      <c r="I65" s="7"/>
      <c r="J65" s="7"/>
      <c r="K65" s="415"/>
    </row>
    <row r="66" spans="1:11" s="43" customFormat="1" ht="9.9499999999999993" customHeight="1">
      <c r="A66" s="42" t="s">
        <v>61</v>
      </c>
      <c r="B66" s="56"/>
      <c r="C66" s="56"/>
      <c r="D66" s="42"/>
      <c r="E66" s="56"/>
      <c r="F66" s="56"/>
      <c r="G66" s="56"/>
      <c r="H66" s="56"/>
      <c r="I66" s="56"/>
      <c r="J66" s="56"/>
      <c r="K66" s="414"/>
    </row>
    <row r="67" spans="1:11" s="23" customFormat="1" ht="8.65" customHeight="1">
      <c r="A67" s="10" t="s">
        <v>62</v>
      </c>
      <c r="B67" s="118"/>
      <c r="C67" s="118"/>
      <c r="D67" s="4"/>
      <c r="E67" s="13">
        <v>140263</v>
      </c>
      <c r="F67" s="13">
        <v>130800</v>
      </c>
      <c r="G67" s="13">
        <v>153236</v>
      </c>
      <c r="H67" s="13">
        <v>148022</v>
      </c>
      <c r="I67" s="14">
        <v>177226</v>
      </c>
      <c r="J67" s="7"/>
      <c r="K67" s="414"/>
    </row>
    <row r="68" spans="1:11" s="23" customFormat="1" ht="8.65" customHeight="1">
      <c r="A68" s="10" t="s">
        <v>63</v>
      </c>
      <c r="B68" s="118"/>
      <c r="C68" s="118"/>
      <c r="D68" s="4"/>
      <c r="E68" s="13">
        <v>40577</v>
      </c>
      <c r="F68" s="13">
        <v>23819</v>
      </c>
      <c r="G68" s="13">
        <v>25470</v>
      </c>
      <c r="H68" s="13">
        <v>35419</v>
      </c>
      <c r="I68" s="14">
        <v>29839</v>
      </c>
      <c r="J68" s="7"/>
      <c r="K68" s="414"/>
    </row>
    <row r="69" spans="1:11" s="23" customFormat="1" ht="8.65" customHeight="1">
      <c r="A69" s="10" t="s">
        <v>64</v>
      </c>
      <c r="B69" s="118"/>
      <c r="C69" s="118"/>
      <c r="D69" s="4"/>
      <c r="E69" s="13">
        <v>380568</v>
      </c>
      <c r="F69" s="13">
        <v>327691</v>
      </c>
      <c r="G69" s="13">
        <v>351773</v>
      </c>
      <c r="H69" s="13">
        <v>385034</v>
      </c>
      <c r="I69" s="14">
        <v>389787</v>
      </c>
      <c r="J69" s="7"/>
      <c r="K69" s="414"/>
    </row>
    <row r="70" spans="1:11" s="23" customFormat="1" ht="8.65" customHeight="1">
      <c r="A70" s="10" t="s">
        <v>65</v>
      </c>
      <c r="B70" s="118"/>
      <c r="C70" s="118"/>
      <c r="D70" s="4"/>
      <c r="E70" s="13">
        <v>10398</v>
      </c>
      <c r="F70" s="13">
        <v>8658</v>
      </c>
      <c r="G70" s="13">
        <v>11623</v>
      </c>
      <c r="H70" s="13">
        <v>12575</v>
      </c>
      <c r="I70" s="14">
        <v>10983</v>
      </c>
      <c r="J70" s="7"/>
      <c r="K70" s="414"/>
    </row>
    <row r="71" spans="1:11" s="23" customFormat="1" ht="8.65" customHeight="1">
      <c r="A71" s="10" t="s">
        <v>66</v>
      </c>
      <c r="B71" s="118"/>
      <c r="C71" s="118"/>
      <c r="D71" s="4"/>
      <c r="E71" s="13">
        <v>8900</v>
      </c>
      <c r="F71" s="13">
        <v>9033</v>
      </c>
      <c r="G71" s="13">
        <v>9644</v>
      </c>
      <c r="H71" s="13">
        <v>9762</v>
      </c>
      <c r="I71" s="14">
        <v>9205</v>
      </c>
      <c r="J71" s="7"/>
      <c r="K71" s="414"/>
    </row>
    <row r="72" spans="1:11" s="23" customFormat="1" ht="8.65" customHeight="1">
      <c r="A72" s="10" t="s">
        <v>67</v>
      </c>
      <c r="B72" s="118"/>
      <c r="C72" s="118"/>
      <c r="D72" s="4"/>
      <c r="E72" s="13">
        <v>72285</v>
      </c>
      <c r="F72" s="13">
        <v>68267</v>
      </c>
      <c r="G72" s="13">
        <v>77780</v>
      </c>
      <c r="H72" s="13">
        <v>87312</v>
      </c>
      <c r="I72" s="14">
        <v>92293</v>
      </c>
      <c r="J72" s="7"/>
      <c r="K72" s="414"/>
    </row>
    <row r="73" spans="1:11" s="23" customFormat="1" ht="8.65" customHeight="1">
      <c r="A73" s="10" t="s">
        <v>68</v>
      </c>
      <c r="B73" s="118"/>
      <c r="C73" s="118"/>
      <c r="D73" s="4"/>
      <c r="E73" s="13">
        <v>145971</v>
      </c>
      <c r="F73" s="13">
        <v>144846</v>
      </c>
      <c r="G73" s="13">
        <v>90488</v>
      </c>
      <c r="H73" s="13">
        <v>130504</v>
      </c>
      <c r="I73" s="14">
        <v>170259</v>
      </c>
      <c r="J73" s="7"/>
      <c r="K73" s="414"/>
    </row>
    <row r="74" spans="1:11" s="23" customFormat="1" ht="8.65" customHeight="1">
      <c r="A74" s="10" t="s">
        <v>69</v>
      </c>
      <c r="B74" s="118"/>
      <c r="C74" s="118"/>
      <c r="D74" s="4"/>
      <c r="E74" s="13">
        <v>90148</v>
      </c>
      <c r="F74" s="13">
        <v>92867</v>
      </c>
      <c r="G74" s="13">
        <v>104464</v>
      </c>
      <c r="H74" s="13">
        <v>115303</v>
      </c>
      <c r="I74" s="14">
        <v>112724</v>
      </c>
      <c r="J74" s="7"/>
      <c r="K74" s="414"/>
    </row>
    <row r="75" spans="1:11" s="23" customFormat="1" ht="8.65" customHeight="1">
      <c r="A75" s="10" t="s">
        <v>70</v>
      </c>
      <c r="B75" s="118"/>
      <c r="C75" s="118"/>
      <c r="D75" s="4"/>
      <c r="E75" s="13">
        <v>245118</v>
      </c>
      <c r="F75" s="13">
        <v>306125</v>
      </c>
      <c r="G75" s="13">
        <v>408593</v>
      </c>
      <c r="H75" s="13">
        <v>361889</v>
      </c>
      <c r="I75" s="14">
        <v>303028</v>
      </c>
      <c r="J75" s="7"/>
      <c r="K75" s="414"/>
    </row>
    <row r="76" spans="1:11" s="23" customFormat="1" ht="8.65" customHeight="1">
      <c r="A76" s="10" t="s">
        <v>71</v>
      </c>
      <c r="B76" s="118"/>
      <c r="C76" s="118"/>
      <c r="D76" s="4"/>
      <c r="E76" s="13">
        <v>188504</v>
      </c>
      <c r="F76" s="13">
        <v>198696</v>
      </c>
      <c r="G76" s="13">
        <v>196035</v>
      </c>
      <c r="H76" s="13">
        <v>171235</v>
      </c>
      <c r="I76" s="14">
        <v>169156</v>
      </c>
      <c r="J76" s="7"/>
      <c r="K76" s="414"/>
    </row>
    <row r="77" spans="1:11" s="23" customFormat="1" ht="8.1" customHeight="1">
      <c r="A77" s="10"/>
      <c r="B77" s="118"/>
      <c r="C77" s="118"/>
      <c r="D77" s="4"/>
      <c r="E77" s="13"/>
      <c r="F77" s="13"/>
      <c r="G77" s="13"/>
      <c r="H77" s="13"/>
      <c r="I77" s="13"/>
      <c r="J77" s="7"/>
      <c r="K77" s="414"/>
    </row>
    <row r="78" spans="1:11" s="43" customFormat="1" ht="9.9499999999999993" customHeight="1">
      <c r="A78" s="46" t="s">
        <v>72</v>
      </c>
      <c r="B78" s="120"/>
      <c r="C78" s="120"/>
      <c r="D78" s="91"/>
      <c r="E78" s="55">
        <v>1322732</v>
      </c>
      <c r="F78" s="55">
        <v>1310802</v>
      </c>
      <c r="G78" s="55">
        <v>1429106</v>
      </c>
      <c r="H78" s="55">
        <v>1457055</v>
      </c>
      <c r="I78" s="55">
        <v>1464500</v>
      </c>
      <c r="J78" s="56"/>
      <c r="K78" s="414"/>
    </row>
    <row r="79" spans="1:11" s="23" customFormat="1" ht="8.85" customHeight="1">
      <c r="A79" s="2"/>
      <c r="B79" s="7"/>
      <c r="C79" s="7"/>
      <c r="D79" s="2"/>
      <c r="E79" s="22"/>
      <c r="F79" s="22"/>
      <c r="G79" s="24"/>
      <c r="H79" s="24"/>
      <c r="I79" s="22"/>
      <c r="J79" s="33">
        <v>6984195</v>
      </c>
      <c r="K79" s="414"/>
    </row>
    <row r="80" spans="1:11" s="43" customFormat="1" ht="9.9499999999999993" customHeight="1">
      <c r="A80" s="42" t="s">
        <v>74</v>
      </c>
      <c r="B80" s="56"/>
      <c r="C80" s="56"/>
      <c r="D80" s="42"/>
      <c r="E80" s="105"/>
      <c r="F80" s="105"/>
      <c r="G80" s="106"/>
      <c r="H80" s="106"/>
      <c r="I80" s="105"/>
      <c r="J80" s="56"/>
      <c r="K80" s="414"/>
    </row>
    <row r="81" spans="1:11" s="23" customFormat="1" ht="8.65" customHeight="1">
      <c r="A81" s="10" t="s">
        <v>62</v>
      </c>
      <c r="B81" s="118"/>
      <c r="C81" s="118"/>
      <c r="D81" s="4"/>
      <c r="E81" s="13">
        <v>14331</v>
      </c>
      <c r="F81" s="13">
        <v>13820</v>
      </c>
      <c r="G81" s="13">
        <v>16709</v>
      </c>
      <c r="H81" s="13">
        <v>16705</v>
      </c>
      <c r="I81" s="14">
        <v>14907</v>
      </c>
      <c r="J81" s="7"/>
      <c r="K81" s="414"/>
    </row>
    <row r="82" spans="1:11" s="23" customFormat="1" ht="8.65" customHeight="1">
      <c r="A82" s="10" t="s">
        <v>63</v>
      </c>
      <c r="B82" s="118"/>
      <c r="C82" s="118"/>
      <c r="D82" s="4"/>
      <c r="E82" s="13">
        <v>8143</v>
      </c>
      <c r="F82" s="13">
        <v>7940</v>
      </c>
      <c r="G82" s="13">
        <v>6468</v>
      </c>
      <c r="H82" s="13">
        <v>9604</v>
      </c>
      <c r="I82" s="14">
        <v>13554</v>
      </c>
      <c r="J82" s="7"/>
      <c r="K82" s="414"/>
    </row>
    <row r="83" spans="1:11" s="23" customFormat="1" ht="8.65" customHeight="1">
      <c r="A83" s="10" t="s">
        <v>64</v>
      </c>
      <c r="B83" s="118"/>
      <c r="C83" s="118"/>
      <c r="D83" s="4"/>
      <c r="E83" s="13">
        <v>131119</v>
      </c>
      <c r="F83" s="13">
        <v>107337</v>
      </c>
      <c r="G83" s="13">
        <v>123707</v>
      </c>
      <c r="H83" s="13">
        <v>121383</v>
      </c>
      <c r="I83" s="14">
        <v>147424</v>
      </c>
      <c r="J83" s="7"/>
      <c r="K83" s="414"/>
    </row>
    <row r="84" spans="1:11" s="23" customFormat="1" ht="8.65" customHeight="1">
      <c r="A84" s="10" t="s">
        <v>65</v>
      </c>
      <c r="B84" s="118"/>
      <c r="C84" s="118"/>
      <c r="D84" s="4"/>
      <c r="E84" s="13">
        <v>0</v>
      </c>
      <c r="F84" s="13">
        <v>0</v>
      </c>
      <c r="G84" s="13">
        <v>0</v>
      </c>
      <c r="H84" s="13">
        <v>20</v>
      </c>
      <c r="I84" s="14">
        <v>0</v>
      </c>
      <c r="J84" s="7"/>
      <c r="K84" s="414"/>
    </row>
    <row r="85" spans="1:11" s="23" customFormat="1" ht="8.65" customHeight="1">
      <c r="A85" s="10" t="s">
        <v>66</v>
      </c>
      <c r="B85" s="118"/>
      <c r="C85" s="118"/>
      <c r="D85" s="4"/>
      <c r="E85" s="13">
        <v>0</v>
      </c>
      <c r="F85" s="13">
        <v>0</v>
      </c>
      <c r="G85" s="13">
        <v>0</v>
      </c>
      <c r="H85" s="13">
        <v>0</v>
      </c>
      <c r="I85" s="14">
        <v>0</v>
      </c>
      <c r="J85" s="7"/>
      <c r="K85" s="414"/>
    </row>
    <row r="86" spans="1:11" s="23" customFormat="1" ht="8.65" customHeight="1">
      <c r="A86" s="10" t="s">
        <v>67</v>
      </c>
      <c r="B86" s="118"/>
      <c r="C86" s="118"/>
      <c r="D86" s="4"/>
      <c r="E86" s="13">
        <v>258</v>
      </c>
      <c r="F86" s="13">
        <v>320</v>
      </c>
      <c r="G86" s="13">
        <v>311</v>
      </c>
      <c r="H86" s="13">
        <v>321</v>
      </c>
      <c r="I86" s="14">
        <v>381</v>
      </c>
      <c r="J86" s="7"/>
      <c r="K86" s="414"/>
    </row>
    <row r="87" spans="1:11" s="23" customFormat="1" ht="8.65" customHeight="1">
      <c r="A87" s="10" t="s">
        <v>68</v>
      </c>
      <c r="B87" s="118"/>
      <c r="C87" s="118"/>
      <c r="D87" s="4"/>
      <c r="E87" s="13">
        <v>64892</v>
      </c>
      <c r="F87" s="13">
        <v>78236</v>
      </c>
      <c r="G87" s="13">
        <v>33458</v>
      </c>
      <c r="H87" s="13">
        <v>57800</v>
      </c>
      <c r="I87" s="14">
        <v>75625</v>
      </c>
      <c r="J87" s="7"/>
      <c r="K87" s="414"/>
    </row>
    <row r="88" spans="1:11" s="23" customFormat="1" ht="8.65" customHeight="1">
      <c r="A88" s="10" t="s">
        <v>69</v>
      </c>
      <c r="B88" s="118"/>
      <c r="C88" s="118"/>
      <c r="D88" s="4"/>
      <c r="E88" s="13">
        <v>73789</v>
      </c>
      <c r="F88" s="13">
        <v>76248</v>
      </c>
      <c r="G88" s="13">
        <v>91598</v>
      </c>
      <c r="H88" s="13">
        <v>99609</v>
      </c>
      <c r="I88" s="14">
        <v>95921</v>
      </c>
      <c r="J88" s="7"/>
      <c r="K88" s="414"/>
    </row>
    <row r="89" spans="1:11" s="23" customFormat="1" ht="8.65" customHeight="1">
      <c r="A89" s="10" t="s">
        <v>70</v>
      </c>
      <c r="B89" s="118"/>
      <c r="C89" s="118"/>
      <c r="D89" s="4"/>
      <c r="E89" s="13">
        <v>226170</v>
      </c>
      <c r="F89" s="13">
        <v>338933</v>
      </c>
      <c r="G89" s="13">
        <v>353987</v>
      </c>
      <c r="H89" s="13">
        <v>426324</v>
      </c>
      <c r="I89" s="14">
        <v>335202</v>
      </c>
      <c r="J89" s="7"/>
      <c r="K89" s="414"/>
    </row>
    <row r="90" spans="1:11" s="23" customFormat="1" ht="8.65" customHeight="1">
      <c r="A90" s="10" t="s">
        <v>71</v>
      </c>
      <c r="B90" s="118"/>
      <c r="C90" s="118"/>
      <c r="D90" s="4"/>
      <c r="E90" s="13">
        <v>631745</v>
      </c>
      <c r="F90" s="13">
        <v>646994</v>
      </c>
      <c r="G90" s="13">
        <v>693450</v>
      </c>
      <c r="H90" s="13">
        <v>848636</v>
      </c>
      <c r="I90" s="14">
        <v>792940</v>
      </c>
      <c r="J90" s="7"/>
      <c r="K90" s="414"/>
    </row>
    <row r="91" spans="1:11" s="23" customFormat="1" ht="8.1" customHeight="1">
      <c r="A91" s="10"/>
      <c r="B91" s="118"/>
      <c r="C91" s="118"/>
      <c r="D91" s="4"/>
      <c r="E91" s="13"/>
      <c r="F91" s="13"/>
      <c r="G91" s="13"/>
      <c r="H91" s="13" t="s">
        <v>75</v>
      </c>
      <c r="I91" s="13"/>
      <c r="J91" s="7"/>
      <c r="K91" s="414"/>
    </row>
    <row r="92" spans="1:11" s="114" customFormat="1" ht="9.9499999999999993" customHeight="1">
      <c r="A92" s="46" t="s">
        <v>76</v>
      </c>
      <c r="B92" s="126"/>
      <c r="C92" s="126"/>
      <c r="D92" s="91"/>
      <c r="E92" s="55">
        <v>1150447</v>
      </c>
      <c r="F92" s="55">
        <v>1269828</v>
      </c>
      <c r="G92" s="55">
        <v>1319688</v>
      </c>
      <c r="H92" s="55">
        <v>1580402</v>
      </c>
      <c r="I92" s="55">
        <v>1475954</v>
      </c>
      <c r="J92" s="113">
        <v>6796319</v>
      </c>
      <c r="K92" s="414"/>
    </row>
    <row r="93" spans="1:11" s="40" customFormat="1" ht="12" customHeight="1">
      <c r="A93" s="145">
        <v>41</v>
      </c>
      <c r="B93" s="127" t="s">
        <v>303</v>
      </c>
      <c r="C93" s="39"/>
      <c r="D93" s="1144" t="s">
        <v>29</v>
      </c>
      <c r="E93" s="1144"/>
      <c r="F93" s="1144"/>
      <c r="G93" s="1144"/>
      <c r="H93" s="1144"/>
      <c r="I93" s="76" t="s">
        <v>241</v>
      </c>
      <c r="J93" s="39"/>
      <c r="K93" s="415"/>
    </row>
    <row r="94" spans="1:11" s="41" customFormat="1" ht="9.9499999999999993" customHeight="1">
      <c r="A94" s="128"/>
      <c r="B94" s="29"/>
      <c r="C94" s="29"/>
      <c r="D94" s="27"/>
      <c r="E94" s="27"/>
      <c r="F94" s="27"/>
      <c r="G94" s="27"/>
      <c r="H94" s="27"/>
      <c r="I94" s="26"/>
      <c r="J94" s="29"/>
      <c r="K94" s="415"/>
    </row>
    <row r="95" spans="1:11" s="25" customFormat="1" ht="9.9499999999999993" customHeight="1" thickBot="1">
      <c r="A95" s="1"/>
      <c r="B95" s="3"/>
      <c r="C95" s="3"/>
      <c r="D95" s="94" t="s">
        <v>31</v>
      </c>
      <c r="E95" s="95">
        <v>2005</v>
      </c>
      <c r="F95" s="95">
        <v>2006</v>
      </c>
      <c r="G95" s="95">
        <v>2007</v>
      </c>
      <c r="H95" s="95">
        <v>2008</v>
      </c>
      <c r="I95" s="95">
        <v>2009</v>
      </c>
      <c r="J95" s="3"/>
      <c r="K95" s="415"/>
    </row>
    <row r="96" spans="1:11" s="25" customFormat="1" ht="9.9499999999999993" customHeight="1" thickBot="1">
      <c r="A96" s="1145" t="s">
        <v>73</v>
      </c>
      <c r="B96" s="1146"/>
      <c r="C96" s="1147"/>
      <c r="D96" s="31"/>
      <c r="E96" s="3"/>
      <c r="F96" s="3"/>
      <c r="G96" s="3"/>
      <c r="H96" s="3"/>
      <c r="I96" s="3"/>
      <c r="J96" s="3"/>
      <c r="K96" s="415"/>
    </row>
    <row r="97" spans="1:11" s="23" customFormat="1" ht="9.9499999999999993" customHeight="1">
      <c r="A97" s="2"/>
      <c r="B97" s="7"/>
      <c r="C97" s="7"/>
      <c r="D97" s="2"/>
      <c r="E97" s="7"/>
      <c r="F97" s="7"/>
      <c r="G97" s="7"/>
      <c r="H97" s="7"/>
      <c r="I97" s="7"/>
      <c r="J97" s="7"/>
      <c r="K97" s="414"/>
    </row>
    <row r="98" spans="1:11" s="43" customFormat="1" ht="9.9499999999999993" customHeight="1">
      <c r="A98" s="42" t="s">
        <v>77</v>
      </c>
      <c r="B98" s="56"/>
      <c r="C98" s="56"/>
      <c r="D98" s="109"/>
      <c r="E98" s="105"/>
      <c r="F98" s="105"/>
      <c r="G98" s="106"/>
      <c r="H98" s="106"/>
      <c r="I98" s="105"/>
      <c r="J98" s="56"/>
      <c r="K98" s="414"/>
    </row>
    <row r="99" spans="1:11" s="23" customFormat="1" ht="8.65" customHeight="1">
      <c r="A99" s="10" t="s">
        <v>62</v>
      </c>
      <c r="B99" s="118"/>
      <c r="C99" s="118"/>
      <c r="D99" s="4"/>
      <c r="E99" s="13">
        <v>-125932</v>
      </c>
      <c r="F99" s="13">
        <v>-116980</v>
      </c>
      <c r="G99" s="13">
        <v>-136527</v>
      </c>
      <c r="H99" s="13">
        <v>-131317</v>
      </c>
      <c r="I99" s="13">
        <v>-162319</v>
      </c>
      <c r="J99" s="7"/>
      <c r="K99" s="414"/>
    </row>
    <row r="100" spans="1:11" s="23" customFormat="1" ht="8.65" customHeight="1">
      <c r="A100" s="10" t="s">
        <v>63</v>
      </c>
      <c r="B100" s="118"/>
      <c r="C100" s="118"/>
      <c r="D100" s="4"/>
      <c r="E100" s="13">
        <v>-32434</v>
      </c>
      <c r="F100" s="13">
        <v>-15879</v>
      </c>
      <c r="G100" s="13">
        <v>-19002</v>
      </c>
      <c r="H100" s="13">
        <v>-25815</v>
      </c>
      <c r="I100" s="13">
        <v>-16285</v>
      </c>
      <c r="J100" s="7"/>
      <c r="K100" s="414"/>
    </row>
    <row r="101" spans="1:11" s="23" customFormat="1" ht="8.65" customHeight="1">
      <c r="A101" s="10" t="s">
        <v>64</v>
      </c>
      <c r="B101" s="118"/>
      <c r="C101" s="118"/>
      <c r="D101" s="4"/>
      <c r="E101" s="13">
        <v>-249449</v>
      </c>
      <c r="F101" s="13">
        <v>-220354</v>
      </c>
      <c r="G101" s="13">
        <v>-228066</v>
      </c>
      <c r="H101" s="13">
        <v>-263651</v>
      </c>
      <c r="I101" s="13">
        <v>-242363</v>
      </c>
      <c r="J101" s="7"/>
      <c r="K101" s="414"/>
    </row>
    <row r="102" spans="1:11" s="23" customFormat="1" ht="8.65" customHeight="1">
      <c r="A102" s="10" t="s">
        <v>65</v>
      </c>
      <c r="B102" s="118"/>
      <c r="C102" s="118"/>
      <c r="D102" s="4"/>
      <c r="E102" s="13">
        <v>-10398</v>
      </c>
      <c r="F102" s="13">
        <v>-8658</v>
      </c>
      <c r="G102" s="13">
        <v>-11623</v>
      </c>
      <c r="H102" s="13">
        <v>-12555</v>
      </c>
      <c r="I102" s="13">
        <v>-10983</v>
      </c>
      <c r="J102" s="7"/>
      <c r="K102" s="414"/>
    </row>
    <row r="103" spans="1:11" s="23" customFormat="1" ht="8.65" customHeight="1">
      <c r="A103" s="10" t="s">
        <v>66</v>
      </c>
      <c r="B103" s="118"/>
      <c r="C103" s="118"/>
      <c r="D103" s="4"/>
      <c r="E103" s="13">
        <v>-8900</v>
      </c>
      <c r="F103" s="13">
        <v>-9033</v>
      </c>
      <c r="G103" s="13">
        <v>-9644</v>
      </c>
      <c r="H103" s="13">
        <v>-9762</v>
      </c>
      <c r="I103" s="13">
        <v>-9205</v>
      </c>
      <c r="J103" s="7"/>
      <c r="K103" s="414"/>
    </row>
    <row r="104" spans="1:11" s="23" customFormat="1" ht="8.65" customHeight="1">
      <c r="A104" s="10" t="s">
        <v>67</v>
      </c>
      <c r="B104" s="118"/>
      <c r="C104" s="118"/>
      <c r="D104" s="4"/>
      <c r="E104" s="13">
        <v>-72027</v>
      </c>
      <c r="F104" s="13">
        <v>-67947</v>
      </c>
      <c r="G104" s="13">
        <v>-77469</v>
      </c>
      <c r="H104" s="13">
        <v>-86991</v>
      </c>
      <c r="I104" s="13">
        <v>-91912</v>
      </c>
      <c r="J104" s="7"/>
      <c r="K104" s="414"/>
    </row>
    <row r="105" spans="1:11" s="23" customFormat="1" ht="8.65" customHeight="1">
      <c r="A105" s="10" t="s">
        <v>68</v>
      </c>
      <c r="B105" s="118"/>
      <c r="C105" s="118"/>
      <c r="D105" s="4"/>
      <c r="E105" s="13">
        <v>-81079</v>
      </c>
      <c r="F105" s="13">
        <v>-66610</v>
      </c>
      <c r="G105" s="13">
        <v>-57030</v>
      </c>
      <c r="H105" s="13">
        <v>-72704</v>
      </c>
      <c r="I105" s="13">
        <v>-94634</v>
      </c>
      <c r="J105" s="7"/>
      <c r="K105" s="414"/>
    </row>
    <row r="106" spans="1:11" s="23" customFormat="1" ht="8.65" customHeight="1">
      <c r="A106" s="10" t="s">
        <v>69</v>
      </c>
      <c r="B106" s="118"/>
      <c r="C106" s="118"/>
      <c r="D106" s="4"/>
      <c r="E106" s="13">
        <v>-16359</v>
      </c>
      <c r="F106" s="13">
        <v>-16619</v>
      </c>
      <c r="G106" s="13">
        <v>-12866</v>
      </c>
      <c r="H106" s="13">
        <v>-15694</v>
      </c>
      <c r="I106" s="13">
        <v>-16803</v>
      </c>
      <c r="J106" s="7"/>
      <c r="K106" s="414"/>
    </row>
    <row r="107" spans="1:11" s="23" customFormat="1" ht="8.65" customHeight="1">
      <c r="A107" s="10" t="s">
        <v>70</v>
      </c>
      <c r="B107" s="118"/>
      <c r="C107" s="118"/>
      <c r="D107" s="4"/>
      <c r="E107" s="13">
        <v>-18948</v>
      </c>
      <c r="F107" s="13">
        <v>32808</v>
      </c>
      <c r="G107" s="13">
        <v>-54606</v>
      </c>
      <c r="H107" s="13">
        <v>64435</v>
      </c>
      <c r="I107" s="13">
        <v>32174</v>
      </c>
      <c r="J107" s="7"/>
      <c r="K107" s="414"/>
    </row>
    <row r="108" spans="1:11" s="23" customFormat="1" ht="8.65" customHeight="1">
      <c r="A108" s="10" t="s">
        <v>71</v>
      </c>
      <c r="B108" s="118"/>
      <c r="C108" s="118"/>
      <c r="D108" s="4"/>
      <c r="E108" s="13">
        <v>443241</v>
      </c>
      <c r="F108" s="13">
        <v>448298</v>
      </c>
      <c r="G108" s="13">
        <v>497415</v>
      </c>
      <c r="H108" s="13">
        <v>677401</v>
      </c>
      <c r="I108" s="13">
        <v>623784</v>
      </c>
      <c r="J108" s="7"/>
      <c r="K108" s="414"/>
    </row>
    <row r="109" spans="1:11" s="23" customFormat="1" ht="8.65" customHeight="1">
      <c r="A109" s="10"/>
      <c r="B109" s="118"/>
      <c r="C109" s="118"/>
      <c r="D109" s="4"/>
      <c r="E109" s="13"/>
      <c r="F109" s="13"/>
      <c r="G109" s="13"/>
      <c r="H109" s="13"/>
      <c r="I109" s="13"/>
      <c r="J109" s="7"/>
      <c r="K109" s="414"/>
    </row>
    <row r="110" spans="1:11" s="43" customFormat="1" ht="9.9499999999999993" customHeight="1">
      <c r="A110" s="110" t="s">
        <v>262</v>
      </c>
      <c r="B110" s="120"/>
      <c r="C110" s="120"/>
      <c r="D110" s="112"/>
      <c r="E110" s="90">
        <v>-172285</v>
      </c>
      <c r="F110" s="90">
        <v>-40974</v>
      </c>
      <c r="G110" s="90">
        <v>-109418</v>
      </c>
      <c r="H110" s="90">
        <v>123347</v>
      </c>
      <c r="I110" s="90">
        <v>11454</v>
      </c>
      <c r="J110" s="111">
        <v>-187876</v>
      </c>
      <c r="K110" s="414"/>
    </row>
    <row r="111" spans="1:11" s="23" customFormat="1" ht="9.9499999999999993" customHeight="1">
      <c r="A111" s="2"/>
      <c r="B111" s="7"/>
      <c r="C111" s="7"/>
      <c r="D111" s="2"/>
      <c r="E111" s="22"/>
      <c r="F111" s="22"/>
      <c r="G111" s="24"/>
      <c r="H111" s="24"/>
      <c r="I111" s="22"/>
      <c r="J111" s="7"/>
      <c r="K111" s="414"/>
    </row>
    <row r="112" spans="1:11" s="43" customFormat="1" ht="9.9499999999999993" customHeight="1">
      <c r="A112" s="42" t="s">
        <v>78</v>
      </c>
      <c r="B112" s="56"/>
      <c r="C112" s="56"/>
      <c r="D112" s="109"/>
      <c r="E112" s="56"/>
      <c r="F112" s="56"/>
      <c r="G112" s="56"/>
      <c r="H112" s="56"/>
      <c r="I112" s="56"/>
      <c r="J112" s="56"/>
      <c r="K112" s="414"/>
    </row>
    <row r="113" spans="1:12" s="25" customFormat="1" ht="8.85" customHeight="1">
      <c r="A113" s="2"/>
      <c r="B113" s="3"/>
      <c r="C113" s="3"/>
      <c r="D113" s="2"/>
      <c r="E113" s="7"/>
      <c r="F113" s="7"/>
      <c r="G113" s="7"/>
      <c r="H113" s="7"/>
      <c r="I113" s="7"/>
      <c r="J113" s="7"/>
      <c r="K113" s="415"/>
    </row>
    <row r="114" spans="1:12" s="43" customFormat="1" ht="9.9499999999999993" customHeight="1">
      <c r="A114" s="42" t="s">
        <v>61</v>
      </c>
      <c r="B114" s="56"/>
      <c r="C114" s="56"/>
      <c r="D114" s="109"/>
      <c r="E114" s="105"/>
      <c r="F114" s="105"/>
      <c r="G114" s="106"/>
      <c r="H114" s="106"/>
      <c r="I114" s="105"/>
      <c r="J114" s="56"/>
      <c r="K114" s="414"/>
    </row>
    <row r="115" spans="1:12" s="23" customFormat="1" ht="8.65" customHeight="1">
      <c r="A115" s="10" t="s">
        <v>79</v>
      </c>
      <c r="B115" s="118"/>
      <c r="C115" s="118"/>
      <c r="D115" s="4"/>
      <c r="E115" s="13">
        <v>426374</v>
      </c>
      <c r="F115" s="13">
        <v>457918</v>
      </c>
      <c r="G115" s="13">
        <v>489199</v>
      </c>
      <c r="H115" s="13">
        <v>508712</v>
      </c>
      <c r="I115" s="14">
        <v>539215</v>
      </c>
      <c r="J115" s="7"/>
      <c r="K115" s="414"/>
    </row>
    <row r="116" spans="1:12" s="23" customFormat="1" ht="8.65" customHeight="1">
      <c r="A116" s="10" t="s">
        <v>80</v>
      </c>
      <c r="B116" s="118"/>
      <c r="C116" s="118"/>
      <c r="D116" s="4"/>
      <c r="E116" s="13">
        <v>368532</v>
      </c>
      <c r="F116" s="13">
        <v>386551</v>
      </c>
      <c r="G116" s="13">
        <v>428788</v>
      </c>
      <c r="H116" s="13">
        <v>431568</v>
      </c>
      <c r="I116" s="14">
        <v>471102</v>
      </c>
      <c r="J116" s="7"/>
      <c r="K116" s="414"/>
    </row>
    <row r="117" spans="1:12" s="23" customFormat="1" ht="8.65" customHeight="1">
      <c r="A117" s="10" t="s">
        <v>81</v>
      </c>
      <c r="B117" s="118"/>
      <c r="C117" s="118"/>
      <c r="D117" s="4"/>
      <c r="E117" s="13">
        <v>132109</v>
      </c>
      <c r="F117" s="13">
        <v>121533</v>
      </c>
      <c r="G117" s="13">
        <v>127686</v>
      </c>
      <c r="H117" s="13">
        <v>110486</v>
      </c>
      <c r="I117" s="14">
        <v>90174</v>
      </c>
      <c r="J117" s="7"/>
      <c r="K117" s="414"/>
    </row>
    <row r="118" spans="1:12" s="23" customFormat="1" ht="8.65" customHeight="1">
      <c r="A118" s="10" t="s">
        <v>82</v>
      </c>
      <c r="B118" s="118"/>
      <c r="C118" s="118"/>
      <c r="D118" s="4"/>
      <c r="E118" s="13">
        <v>79907</v>
      </c>
      <c r="F118" s="13">
        <v>82965</v>
      </c>
      <c r="G118" s="13">
        <v>88972</v>
      </c>
      <c r="H118" s="13">
        <v>94440</v>
      </c>
      <c r="I118" s="14">
        <v>106093</v>
      </c>
      <c r="J118" s="7"/>
      <c r="K118" s="414"/>
    </row>
    <row r="119" spans="1:12" s="23" customFormat="1" ht="8.65" customHeight="1">
      <c r="A119" s="10" t="s">
        <v>83</v>
      </c>
      <c r="B119" s="118"/>
      <c r="C119" s="118"/>
      <c r="D119" s="4"/>
      <c r="E119" s="13">
        <v>0</v>
      </c>
      <c r="F119" s="13">
        <v>0</v>
      </c>
      <c r="G119" s="13">
        <v>0</v>
      </c>
      <c r="H119" s="13">
        <v>0</v>
      </c>
      <c r="I119" s="14">
        <v>0</v>
      </c>
      <c r="J119" s="7"/>
      <c r="K119" s="414"/>
    </row>
    <row r="120" spans="1:12" s="23" customFormat="1" ht="8.65" customHeight="1">
      <c r="A120" s="10" t="s">
        <v>84</v>
      </c>
      <c r="B120" s="118"/>
      <c r="C120" s="118"/>
      <c r="D120" s="4"/>
      <c r="E120" s="13">
        <v>203862</v>
      </c>
      <c r="F120" s="13">
        <v>167105</v>
      </c>
      <c r="G120" s="13">
        <v>179647</v>
      </c>
      <c r="H120" s="13">
        <v>182801</v>
      </c>
      <c r="I120" s="14">
        <v>127082</v>
      </c>
      <c r="J120" s="7"/>
      <c r="K120" s="414"/>
    </row>
    <row r="121" spans="1:12" s="23" customFormat="1" ht="8.65" customHeight="1">
      <c r="A121" s="10" t="s">
        <v>85</v>
      </c>
      <c r="B121" s="118"/>
      <c r="C121" s="118"/>
      <c r="D121" s="4"/>
      <c r="E121" s="13">
        <v>91427</v>
      </c>
      <c r="F121" s="13">
        <v>79349</v>
      </c>
      <c r="G121" s="13">
        <v>90556</v>
      </c>
      <c r="H121" s="13">
        <v>100757</v>
      </c>
      <c r="I121" s="14">
        <v>106213</v>
      </c>
      <c r="J121" s="7"/>
      <c r="K121" s="414"/>
    </row>
    <row r="122" spans="1:12" s="23" customFormat="1" ht="8.65" customHeight="1">
      <c r="A122" s="10" t="s">
        <v>86</v>
      </c>
      <c r="B122" s="118"/>
      <c r="C122" s="118"/>
      <c r="D122" s="4"/>
      <c r="E122" s="13">
        <v>4437</v>
      </c>
      <c r="F122" s="13">
        <v>3923</v>
      </c>
      <c r="G122" s="13">
        <v>4087</v>
      </c>
      <c r="H122" s="13">
        <v>4466</v>
      </c>
      <c r="I122" s="14">
        <v>4551</v>
      </c>
      <c r="J122" s="7"/>
      <c r="K122" s="414"/>
    </row>
    <row r="123" spans="1:12" s="23" customFormat="1" ht="8.65" customHeight="1">
      <c r="A123" s="10" t="s">
        <v>87</v>
      </c>
      <c r="B123" s="118"/>
      <c r="C123" s="118"/>
      <c r="D123" s="4"/>
      <c r="E123" s="13">
        <v>12084</v>
      </c>
      <c r="F123" s="13">
        <v>7858</v>
      </c>
      <c r="G123" s="13">
        <v>6671</v>
      </c>
      <c r="H123" s="13">
        <v>11325</v>
      </c>
      <c r="I123" s="14">
        <v>7470</v>
      </c>
      <c r="J123" s="7"/>
      <c r="K123" s="414"/>
    </row>
    <row r="124" spans="1:12" s="23" customFormat="1" ht="8.65" customHeight="1">
      <c r="A124" s="10" t="s">
        <v>88</v>
      </c>
      <c r="B124" s="118"/>
      <c r="C124" s="118"/>
      <c r="D124" s="4"/>
      <c r="E124" s="13">
        <v>4000</v>
      </c>
      <c r="F124" s="13">
        <v>3600</v>
      </c>
      <c r="G124" s="13">
        <v>13500</v>
      </c>
      <c r="H124" s="13">
        <v>12500</v>
      </c>
      <c r="I124" s="14">
        <v>12600</v>
      </c>
      <c r="J124" s="33">
        <v>46200</v>
      </c>
      <c r="K124" s="414"/>
    </row>
    <row r="125" spans="1:12" s="23" customFormat="1" ht="8.65" customHeight="1">
      <c r="A125" s="10"/>
      <c r="B125" s="118"/>
      <c r="C125" s="118"/>
      <c r="D125" s="4"/>
      <c r="E125" s="13"/>
      <c r="F125" s="13"/>
      <c r="G125" s="13"/>
      <c r="H125" s="13"/>
      <c r="I125" s="13"/>
      <c r="J125" s="7"/>
      <c r="K125" s="414"/>
    </row>
    <row r="126" spans="1:12" s="43" customFormat="1" ht="9.9499999999999993" customHeight="1">
      <c r="A126" s="46" t="s">
        <v>72</v>
      </c>
      <c r="B126" s="120"/>
      <c r="C126" s="120"/>
      <c r="D126" s="91"/>
      <c r="E126" s="55">
        <v>1322732</v>
      </c>
      <c r="F126" s="55">
        <v>1310802</v>
      </c>
      <c r="G126" s="55">
        <v>1429106</v>
      </c>
      <c r="H126" s="55">
        <v>1457055</v>
      </c>
      <c r="I126" s="55">
        <v>1464500</v>
      </c>
      <c r="J126" s="108" t="s">
        <v>270</v>
      </c>
      <c r="K126" s="414"/>
      <c r="L126" s="143"/>
    </row>
    <row r="127" spans="1:12" s="25" customFormat="1" ht="8.85" customHeight="1">
      <c r="A127" s="403" t="s">
        <v>457</v>
      </c>
      <c r="B127" s="404"/>
      <c r="C127" s="404"/>
      <c r="D127" s="403"/>
      <c r="E127" s="405">
        <f>E126-E122-E123-E124</f>
        <v>1302211</v>
      </c>
      <c r="F127" s="405">
        <f>F126-F122-F123-F124</f>
        <v>1295421</v>
      </c>
      <c r="G127" s="405">
        <f>G126-G122-G123-G124</f>
        <v>1404848</v>
      </c>
      <c r="H127" s="405">
        <f>H126-H122-H123-H124</f>
        <v>1428764</v>
      </c>
      <c r="I127" s="405">
        <f>I126-I122-I123-I124</f>
        <v>1439879</v>
      </c>
      <c r="J127" s="33">
        <v>6984195</v>
      </c>
      <c r="K127" s="414">
        <f>SUM(E127:I127)</f>
        <v>6871123</v>
      </c>
    </row>
    <row r="128" spans="1:12" s="25" customFormat="1" ht="9.9499999999999993" customHeight="1">
      <c r="A128" s="42" t="s">
        <v>74</v>
      </c>
      <c r="B128" s="7"/>
      <c r="C128" s="7"/>
      <c r="D128" s="2"/>
      <c r="E128" s="22"/>
      <c r="F128" s="22"/>
      <c r="G128" s="24"/>
      <c r="H128" s="24"/>
      <c r="I128" s="22"/>
      <c r="J128" s="7"/>
      <c r="K128" s="414"/>
    </row>
    <row r="129" spans="1:12" s="25" customFormat="1" ht="8.65" customHeight="1">
      <c r="A129" s="10" t="s">
        <v>89</v>
      </c>
      <c r="B129" s="118"/>
      <c r="C129" s="118"/>
      <c r="D129" s="4"/>
      <c r="E129" s="13">
        <v>453838</v>
      </c>
      <c r="F129" s="13">
        <v>496003</v>
      </c>
      <c r="G129" s="13">
        <v>529550</v>
      </c>
      <c r="H129" s="13">
        <v>670838</v>
      </c>
      <c r="I129" s="14">
        <v>625640</v>
      </c>
      <c r="J129" s="7"/>
      <c r="K129" s="414"/>
    </row>
    <row r="130" spans="1:12" s="25" customFormat="1" ht="8.65" customHeight="1">
      <c r="A130" s="10" t="s">
        <v>90</v>
      </c>
      <c r="B130" s="118"/>
      <c r="C130" s="118"/>
      <c r="D130" s="4"/>
      <c r="E130" s="13">
        <v>9615</v>
      </c>
      <c r="F130" s="13">
        <v>15559</v>
      </c>
      <c r="G130" s="13">
        <v>7490</v>
      </c>
      <c r="H130" s="13">
        <v>14131</v>
      </c>
      <c r="I130" s="14">
        <v>15705</v>
      </c>
      <c r="J130" s="7"/>
      <c r="K130" s="414"/>
    </row>
    <row r="131" spans="1:12" s="25" customFormat="1" ht="8.65" customHeight="1">
      <c r="A131" s="10" t="s">
        <v>91</v>
      </c>
      <c r="B131" s="118"/>
      <c r="C131" s="118"/>
      <c r="D131" s="4"/>
      <c r="E131" s="13">
        <v>133646</v>
      </c>
      <c r="F131" s="13">
        <v>115979</v>
      </c>
      <c r="G131" s="13">
        <v>127435</v>
      </c>
      <c r="H131" s="13">
        <v>134367</v>
      </c>
      <c r="I131" s="14">
        <v>138430</v>
      </c>
      <c r="J131" s="7"/>
      <c r="K131" s="414"/>
    </row>
    <row r="132" spans="1:12" s="25" customFormat="1" ht="8.65" customHeight="1">
      <c r="A132" s="10" t="s">
        <v>92</v>
      </c>
      <c r="B132" s="118"/>
      <c r="C132" s="118"/>
      <c r="D132" s="4"/>
      <c r="E132" s="13">
        <v>384206</v>
      </c>
      <c r="F132" s="13">
        <v>453598</v>
      </c>
      <c r="G132" s="13">
        <v>456370</v>
      </c>
      <c r="H132" s="13">
        <v>559687</v>
      </c>
      <c r="I132" s="14">
        <v>488107</v>
      </c>
      <c r="J132" s="7"/>
      <c r="K132" s="414"/>
    </row>
    <row r="133" spans="1:12" s="25" customFormat="1" ht="8.65" customHeight="1">
      <c r="A133" s="10" t="s">
        <v>230</v>
      </c>
      <c r="B133" s="118"/>
      <c r="C133" s="118"/>
      <c r="D133" s="4"/>
      <c r="E133" s="13">
        <v>348</v>
      </c>
      <c r="F133" s="13">
        <v>5406</v>
      </c>
      <c r="G133" s="13">
        <v>287</v>
      </c>
      <c r="H133" s="13">
        <v>192</v>
      </c>
      <c r="I133" s="14">
        <v>215</v>
      </c>
      <c r="J133" s="7"/>
      <c r="K133" s="414"/>
    </row>
    <row r="134" spans="1:12" s="25" customFormat="1" ht="8.65" customHeight="1">
      <c r="A134" s="10" t="s">
        <v>93</v>
      </c>
      <c r="B134" s="118"/>
      <c r="C134" s="118"/>
      <c r="D134" s="4"/>
      <c r="E134" s="13">
        <v>53200</v>
      </c>
      <c r="F134" s="13">
        <v>35858</v>
      </c>
      <c r="G134" s="13">
        <v>35847</v>
      </c>
      <c r="H134" s="13">
        <v>23040</v>
      </c>
      <c r="I134" s="14">
        <v>38425</v>
      </c>
      <c r="J134" s="7"/>
      <c r="K134" s="414"/>
    </row>
    <row r="135" spans="1:12" s="25" customFormat="1" ht="8.65" customHeight="1">
      <c r="A135" s="10" t="s">
        <v>94</v>
      </c>
      <c r="B135" s="118"/>
      <c r="C135" s="118"/>
      <c r="D135" s="4"/>
      <c r="E135" s="13">
        <v>105177</v>
      </c>
      <c r="F135" s="13">
        <v>133731</v>
      </c>
      <c r="G135" s="13">
        <v>135783</v>
      </c>
      <c r="H135" s="13">
        <v>155256</v>
      </c>
      <c r="I135" s="14">
        <v>152281</v>
      </c>
      <c r="J135" s="7"/>
      <c r="K135" s="414"/>
    </row>
    <row r="136" spans="1:12" s="25" customFormat="1" ht="8.65" customHeight="1">
      <c r="A136" s="10" t="s">
        <v>95</v>
      </c>
      <c r="B136" s="118"/>
      <c r="C136" s="118"/>
      <c r="D136" s="4"/>
      <c r="E136" s="13">
        <v>4437</v>
      </c>
      <c r="F136" s="13">
        <v>3923</v>
      </c>
      <c r="G136" s="13">
        <v>4087</v>
      </c>
      <c r="H136" s="13">
        <v>4466</v>
      </c>
      <c r="I136" s="14">
        <v>4551</v>
      </c>
      <c r="J136" s="7"/>
      <c r="K136" s="414"/>
    </row>
    <row r="137" spans="1:12" s="25" customFormat="1" ht="8.65" customHeight="1">
      <c r="A137" s="10" t="s">
        <v>96</v>
      </c>
      <c r="B137" s="118"/>
      <c r="C137" s="118"/>
      <c r="D137" s="4"/>
      <c r="E137" s="13">
        <v>1980</v>
      </c>
      <c r="F137" s="13">
        <v>6171</v>
      </c>
      <c r="G137" s="13">
        <v>9339</v>
      </c>
      <c r="H137" s="13">
        <v>5925</v>
      </c>
      <c r="I137" s="14">
        <v>0</v>
      </c>
      <c r="J137" s="33">
        <v>46200</v>
      </c>
      <c r="K137" s="414"/>
    </row>
    <row r="138" spans="1:12" s="25" customFormat="1" ht="8.65" customHeight="1">
      <c r="A138" s="10" t="s">
        <v>97</v>
      </c>
      <c r="B138" s="118"/>
      <c r="C138" s="118"/>
      <c r="D138" s="4"/>
      <c r="E138" s="13">
        <v>4000</v>
      </c>
      <c r="F138" s="13">
        <v>3600</v>
      </c>
      <c r="G138" s="13">
        <v>13500</v>
      </c>
      <c r="H138" s="13">
        <v>12500</v>
      </c>
      <c r="I138" s="14">
        <v>12600</v>
      </c>
      <c r="J138" s="108" t="s">
        <v>270</v>
      </c>
      <c r="K138" s="414"/>
      <c r="L138" s="143"/>
    </row>
    <row r="139" spans="1:12" s="25" customFormat="1" ht="8.65" customHeight="1">
      <c r="A139" s="10"/>
      <c r="B139" s="118"/>
      <c r="C139" s="118"/>
      <c r="D139" s="4"/>
      <c r="E139" s="13"/>
      <c r="F139" s="13"/>
      <c r="G139" s="13"/>
      <c r="H139" s="13"/>
      <c r="I139" s="13"/>
      <c r="J139" s="111">
        <v>6796319</v>
      </c>
      <c r="K139" s="414"/>
    </row>
    <row r="140" spans="1:12" s="25" customFormat="1" ht="9.9499999999999993" customHeight="1">
      <c r="A140" s="46" t="s">
        <v>76</v>
      </c>
      <c r="B140" s="129"/>
      <c r="C140" s="129"/>
      <c r="D140" s="58"/>
      <c r="E140" s="55">
        <v>1150447</v>
      </c>
      <c r="F140" s="55">
        <v>1269828</v>
      </c>
      <c r="G140" s="55">
        <v>1319688</v>
      </c>
      <c r="H140" s="55">
        <v>1580402</v>
      </c>
      <c r="I140" s="55">
        <v>1475954</v>
      </c>
      <c r="J140" s="108" t="s">
        <v>270</v>
      </c>
      <c r="K140" s="414"/>
      <c r="L140" s="143"/>
    </row>
    <row r="141" spans="1:12" s="25" customFormat="1" ht="12.75" customHeight="1">
      <c r="A141" s="403" t="s">
        <v>458</v>
      </c>
      <c r="B141" s="405"/>
      <c r="C141" s="405"/>
      <c r="D141" s="403"/>
      <c r="E141" s="419">
        <f>E140-E136-E137-E138</f>
        <v>1140030</v>
      </c>
      <c r="F141" s="419">
        <f>F140-F136-F137-F138</f>
        <v>1256134</v>
      </c>
      <c r="G141" s="419">
        <f>G140-G136-G137-G138</f>
        <v>1292762</v>
      </c>
      <c r="H141" s="419">
        <f>H140-H136-H137-H138</f>
        <v>1557511</v>
      </c>
      <c r="I141" s="419">
        <f>I140-I136-I137-I138</f>
        <v>1458803</v>
      </c>
      <c r="J141" s="108"/>
      <c r="K141" s="414"/>
      <c r="L141" s="143"/>
    </row>
    <row r="142" spans="1:12" s="25" customFormat="1" ht="12" customHeight="1">
      <c r="A142" s="403" t="s">
        <v>460</v>
      </c>
      <c r="B142" s="405"/>
      <c r="C142" s="405"/>
      <c r="D142" s="403"/>
      <c r="E142" s="419">
        <f>E141-E11+E12+E13</f>
        <v>712819</v>
      </c>
      <c r="F142" s="419">
        <f>F141-F11+F12+F13</f>
        <v>798186</v>
      </c>
      <c r="G142" s="419">
        <f>G141-G11+G12+G13</f>
        <v>789290</v>
      </c>
      <c r="H142" s="419">
        <f>H141-H11+H12+H13</f>
        <v>892610</v>
      </c>
      <c r="I142" s="419">
        <f>I141-I11+I12+I13</f>
        <v>851285</v>
      </c>
      <c r="J142" s="111">
        <v>-187876</v>
      </c>
      <c r="K142" s="414">
        <f>SUM(E142:I142)</f>
        <v>4044190</v>
      </c>
    </row>
    <row r="143" spans="1:12" s="25" customFormat="1" ht="13.5" customHeight="1">
      <c r="A143" s="403" t="s">
        <v>372</v>
      </c>
      <c r="B143" s="405"/>
      <c r="C143" s="405"/>
      <c r="D143" s="403"/>
      <c r="E143" s="419">
        <f>E141-E14</f>
        <v>712819</v>
      </c>
      <c r="F143" s="419">
        <f>F141-F14</f>
        <v>798186</v>
      </c>
      <c r="G143" s="419">
        <f>G141-G14</f>
        <v>789290</v>
      </c>
      <c r="H143" s="419">
        <f>H141-H14</f>
        <v>892610</v>
      </c>
      <c r="I143" s="419">
        <f>I141-I14</f>
        <v>851285</v>
      </c>
      <c r="J143" s="111"/>
      <c r="K143" s="414"/>
    </row>
    <row r="144" spans="1:12" s="63" customFormat="1" ht="9.9499999999999993" customHeight="1">
      <c r="A144" s="110" t="s">
        <v>261</v>
      </c>
      <c r="B144" s="130"/>
      <c r="C144" s="130"/>
      <c r="D144" s="89"/>
      <c r="E144" s="90">
        <v>-172285</v>
      </c>
      <c r="F144" s="90">
        <v>-40974</v>
      </c>
      <c r="G144" s="90">
        <v>-109418</v>
      </c>
      <c r="H144" s="90">
        <v>123347</v>
      </c>
      <c r="I144" s="90">
        <v>11454</v>
      </c>
      <c r="J144" s="108" t="s">
        <v>270</v>
      </c>
      <c r="K144" s="414">
        <f>K127-K142</f>
        <v>2826933</v>
      </c>
      <c r="L144" s="143"/>
    </row>
    <row r="145" spans="1:11" s="25" customFormat="1" ht="9.9499999999999993" customHeight="1" thickBot="1">
      <c r="A145" s="2"/>
      <c r="B145" s="3"/>
      <c r="C145" s="3"/>
      <c r="D145" s="2"/>
      <c r="E145" s="7"/>
      <c r="F145" s="7"/>
      <c r="G145" s="7"/>
      <c r="H145" s="7"/>
      <c r="I145" s="7"/>
      <c r="J145" s="7" t="s">
        <v>242</v>
      </c>
      <c r="K145" s="414"/>
    </row>
    <row r="146" spans="1:11" s="23" customFormat="1" ht="11.1" customHeight="1" thickBot="1">
      <c r="A146" s="1145" t="s">
        <v>98</v>
      </c>
      <c r="B146" s="1146"/>
      <c r="C146" s="1147"/>
      <c r="D146" s="64"/>
      <c r="E146" s="7"/>
      <c r="F146" s="7"/>
      <c r="G146" s="7"/>
      <c r="H146" s="7"/>
      <c r="I146" s="7"/>
      <c r="J146" s="7"/>
      <c r="K146" s="414"/>
    </row>
    <row r="147" spans="1:11" s="23" customFormat="1" ht="9.9499999999999993" customHeight="1">
      <c r="A147" s="2" t="s">
        <v>99</v>
      </c>
      <c r="B147" s="7"/>
      <c r="C147" s="7"/>
      <c r="D147" s="2"/>
      <c r="E147" s="7"/>
      <c r="F147" s="7"/>
      <c r="G147" s="7"/>
      <c r="H147" s="7"/>
      <c r="I147" s="7"/>
      <c r="J147" s="7"/>
      <c r="K147" s="414"/>
    </row>
    <row r="148" spans="1:11" s="23" customFormat="1" ht="8.65" customHeight="1">
      <c r="A148" s="10" t="s">
        <v>100</v>
      </c>
      <c r="B148" s="9"/>
      <c r="C148" s="10" t="s">
        <v>101</v>
      </c>
      <c r="D148" s="4"/>
      <c r="E148" s="13">
        <v>0</v>
      </c>
      <c r="F148" s="13">
        <v>914</v>
      </c>
      <c r="G148" s="13">
        <v>914</v>
      </c>
      <c r="H148" s="13">
        <v>914</v>
      </c>
      <c r="I148" s="14">
        <v>914</v>
      </c>
      <c r="J148" s="7"/>
      <c r="K148" s="414"/>
    </row>
    <row r="149" spans="1:11" s="23" customFormat="1" ht="8.65" customHeight="1">
      <c r="A149" s="72"/>
      <c r="B149" s="9"/>
      <c r="C149" s="73" t="s">
        <v>102</v>
      </c>
      <c r="D149" s="74"/>
      <c r="E149" s="13">
        <v>0</v>
      </c>
      <c r="F149" s="13">
        <v>0</v>
      </c>
      <c r="G149" s="13">
        <v>0</v>
      </c>
      <c r="H149" s="13">
        <v>0</v>
      </c>
      <c r="I149" s="14">
        <v>0</v>
      </c>
      <c r="J149" s="7"/>
      <c r="K149" s="414"/>
    </row>
    <row r="150" spans="1:11" s="23" customFormat="1" ht="8.65" customHeight="1">
      <c r="A150" s="10" t="s">
        <v>103</v>
      </c>
      <c r="B150" s="9"/>
      <c r="C150" s="10" t="s">
        <v>101</v>
      </c>
      <c r="D150" s="4"/>
      <c r="E150" s="13">
        <v>4000</v>
      </c>
      <c r="F150" s="13">
        <v>200</v>
      </c>
      <c r="G150" s="13">
        <v>200</v>
      </c>
      <c r="H150" s="13">
        <v>200</v>
      </c>
      <c r="I150" s="14">
        <v>200</v>
      </c>
      <c r="J150" s="7"/>
      <c r="K150" s="414"/>
    </row>
    <row r="151" spans="1:11" s="23" customFormat="1" ht="8.65" customHeight="1">
      <c r="A151" s="72"/>
      <c r="B151" s="9"/>
      <c r="C151" s="10" t="s">
        <v>102</v>
      </c>
      <c r="D151" s="4"/>
      <c r="E151" s="13">
        <v>0</v>
      </c>
      <c r="F151" s="13">
        <v>0</v>
      </c>
      <c r="G151" s="13">
        <v>0</v>
      </c>
      <c r="H151" s="13">
        <v>0</v>
      </c>
      <c r="I151" s="14">
        <v>0</v>
      </c>
      <c r="J151" s="7"/>
      <c r="K151" s="414"/>
    </row>
    <row r="152" spans="1:11" s="23" customFormat="1" ht="8.65" customHeight="1">
      <c r="A152" s="10" t="s">
        <v>104</v>
      </c>
      <c r="B152" s="9"/>
      <c r="C152" s="10" t="s">
        <v>101</v>
      </c>
      <c r="D152" s="4"/>
      <c r="E152" s="13">
        <v>10100</v>
      </c>
      <c r="F152" s="13">
        <v>10100</v>
      </c>
      <c r="G152" s="13">
        <v>10100</v>
      </c>
      <c r="H152" s="13">
        <v>10100</v>
      </c>
      <c r="I152" s="14">
        <v>10100</v>
      </c>
      <c r="J152" s="7"/>
      <c r="K152" s="414"/>
    </row>
    <row r="153" spans="1:11" s="23" customFormat="1" ht="8.65" customHeight="1">
      <c r="A153" s="72"/>
      <c r="B153" s="9"/>
      <c r="C153" s="10" t="s">
        <v>102</v>
      </c>
      <c r="D153" s="4"/>
      <c r="E153" s="13">
        <v>0</v>
      </c>
      <c r="F153" s="13">
        <v>0</v>
      </c>
      <c r="G153" s="13">
        <v>0</v>
      </c>
      <c r="H153" s="13">
        <v>0</v>
      </c>
      <c r="I153" s="14">
        <v>0</v>
      </c>
      <c r="J153" s="7"/>
      <c r="K153" s="414"/>
    </row>
    <row r="154" spans="1:11" s="23" customFormat="1" ht="8.65" customHeight="1">
      <c r="A154" s="10" t="s">
        <v>105</v>
      </c>
      <c r="B154" s="9"/>
      <c r="C154" s="10" t="s">
        <v>101</v>
      </c>
      <c r="D154" s="4"/>
      <c r="E154" s="13">
        <v>1000</v>
      </c>
      <c r="F154" s="13">
        <v>1000</v>
      </c>
      <c r="G154" s="13">
        <v>1000</v>
      </c>
      <c r="H154" s="13">
        <v>1000</v>
      </c>
      <c r="I154" s="14">
        <v>1000</v>
      </c>
      <c r="J154" s="7"/>
      <c r="K154" s="414"/>
    </row>
    <row r="155" spans="1:11" s="23" customFormat="1" ht="8.65" customHeight="1">
      <c r="A155" s="72"/>
      <c r="B155" s="9"/>
      <c r="C155" s="10" t="s">
        <v>102</v>
      </c>
      <c r="D155" s="4"/>
      <c r="E155" s="13">
        <v>0</v>
      </c>
      <c r="F155" s="13">
        <v>0</v>
      </c>
      <c r="G155" s="13">
        <v>0</v>
      </c>
      <c r="H155" s="13">
        <v>0</v>
      </c>
      <c r="I155" s="14">
        <v>0</v>
      </c>
      <c r="J155" s="7"/>
      <c r="K155" s="414"/>
    </row>
    <row r="156" spans="1:11" s="23" customFormat="1" ht="8.65" customHeight="1">
      <c r="A156" s="10" t="s">
        <v>106</v>
      </c>
      <c r="B156" s="9"/>
      <c r="C156" s="10" t="s">
        <v>101</v>
      </c>
      <c r="D156" s="4"/>
      <c r="E156" s="13">
        <v>0</v>
      </c>
      <c r="F156" s="13">
        <v>0</v>
      </c>
      <c r="G156" s="13">
        <v>0</v>
      </c>
      <c r="H156" s="13">
        <v>0</v>
      </c>
      <c r="I156" s="14">
        <v>0</v>
      </c>
      <c r="J156" s="7"/>
      <c r="K156" s="414"/>
    </row>
    <row r="157" spans="1:11" s="23" customFormat="1" ht="8.65" customHeight="1">
      <c r="A157" s="72"/>
      <c r="B157" s="9"/>
      <c r="C157" s="10" t="s">
        <v>102</v>
      </c>
      <c r="D157" s="4"/>
      <c r="E157" s="13">
        <v>0</v>
      </c>
      <c r="F157" s="13">
        <v>0</v>
      </c>
      <c r="G157" s="13">
        <v>0</v>
      </c>
      <c r="H157" s="13">
        <v>0</v>
      </c>
      <c r="I157" s="14">
        <v>0</v>
      </c>
      <c r="J157" s="7"/>
      <c r="K157" s="414"/>
    </row>
    <row r="158" spans="1:11" s="23" customFormat="1" ht="8.65" customHeight="1">
      <c r="A158" s="10" t="s">
        <v>107</v>
      </c>
      <c r="B158" s="9"/>
      <c r="C158" s="10" t="s">
        <v>101</v>
      </c>
      <c r="D158" s="4"/>
      <c r="E158" s="13">
        <v>0</v>
      </c>
      <c r="F158" s="13">
        <v>0</v>
      </c>
      <c r="G158" s="13">
        <v>0</v>
      </c>
      <c r="H158" s="13">
        <v>0</v>
      </c>
      <c r="I158" s="14">
        <v>0</v>
      </c>
      <c r="J158" s="7"/>
      <c r="K158" s="414"/>
    </row>
    <row r="159" spans="1:11" s="23" customFormat="1" ht="8.65" customHeight="1">
      <c r="A159" s="72"/>
      <c r="B159" s="9"/>
      <c r="C159" s="10" t="s">
        <v>102</v>
      </c>
      <c r="D159" s="4"/>
      <c r="E159" s="13">
        <v>0</v>
      </c>
      <c r="F159" s="13">
        <v>0</v>
      </c>
      <c r="G159" s="13">
        <v>0</v>
      </c>
      <c r="H159" s="13">
        <v>0</v>
      </c>
      <c r="I159" s="14">
        <v>0</v>
      </c>
      <c r="J159" s="7"/>
      <c r="K159" s="414"/>
    </row>
    <row r="160" spans="1:11" s="23" customFormat="1" ht="8.65" customHeight="1">
      <c r="A160" s="10" t="s">
        <v>108</v>
      </c>
      <c r="B160" s="9"/>
      <c r="C160" s="10" t="s">
        <v>101</v>
      </c>
      <c r="D160" s="4"/>
      <c r="E160" s="13">
        <v>15500</v>
      </c>
      <c r="F160" s="13">
        <v>6500</v>
      </c>
      <c r="G160" s="13">
        <v>6500</v>
      </c>
      <c r="H160" s="13">
        <v>10198</v>
      </c>
      <c r="I160" s="14">
        <v>9600</v>
      </c>
      <c r="J160" s="7"/>
      <c r="K160" s="414"/>
    </row>
    <row r="161" spans="1:11" s="23" customFormat="1" ht="8.65" customHeight="1">
      <c r="A161" s="72"/>
      <c r="B161" s="9"/>
      <c r="C161" s="10" t="s">
        <v>102</v>
      </c>
      <c r="D161" s="4"/>
      <c r="E161" s="13">
        <v>0</v>
      </c>
      <c r="F161" s="13">
        <v>0</v>
      </c>
      <c r="G161" s="13">
        <v>0</v>
      </c>
      <c r="H161" s="13">
        <v>0</v>
      </c>
      <c r="I161" s="14">
        <v>0</v>
      </c>
      <c r="J161" s="7"/>
      <c r="K161" s="414"/>
    </row>
    <row r="162" spans="1:11" s="23" customFormat="1" ht="8.65" customHeight="1">
      <c r="A162" s="10" t="s">
        <v>109</v>
      </c>
      <c r="B162" s="9"/>
      <c r="C162" s="10" t="s">
        <v>101</v>
      </c>
      <c r="D162" s="4"/>
      <c r="E162" s="13">
        <v>10196</v>
      </c>
      <c r="F162" s="13">
        <v>9720</v>
      </c>
      <c r="G162" s="13">
        <v>23831</v>
      </c>
      <c r="H162" s="13">
        <v>23820</v>
      </c>
      <c r="I162" s="14">
        <v>24320</v>
      </c>
      <c r="J162" s="7"/>
      <c r="K162" s="414"/>
    </row>
    <row r="163" spans="1:11" s="23" customFormat="1" ht="8.65" customHeight="1">
      <c r="A163" s="72"/>
      <c r="B163" s="9"/>
      <c r="C163" s="10" t="s">
        <v>102</v>
      </c>
      <c r="D163" s="4"/>
      <c r="E163" s="13">
        <v>0</v>
      </c>
      <c r="F163" s="13">
        <v>0</v>
      </c>
      <c r="G163" s="13">
        <v>0</v>
      </c>
      <c r="H163" s="13">
        <v>0</v>
      </c>
      <c r="I163" s="14">
        <v>0</v>
      </c>
      <c r="J163" s="7"/>
      <c r="K163" s="414"/>
    </row>
    <row r="164" spans="1:11" s="23" customFormat="1" ht="8.65" customHeight="1">
      <c r="A164" s="10" t="s">
        <v>219</v>
      </c>
      <c r="B164" s="9"/>
      <c r="C164" s="10" t="s">
        <v>101</v>
      </c>
      <c r="D164" s="4"/>
      <c r="E164" s="13">
        <v>0</v>
      </c>
      <c r="F164" s="13">
        <v>0</v>
      </c>
      <c r="G164" s="13">
        <v>0</v>
      </c>
      <c r="H164" s="13">
        <v>993</v>
      </c>
      <c r="I164" s="14">
        <v>1476.1</v>
      </c>
      <c r="J164" s="7"/>
      <c r="K164" s="414"/>
    </row>
    <row r="165" spans="1:11" s="23" customFormat="1" ht="8.65" customHeight="1">
      <c r="A165" s="72"/>
      <c r="B165" s="9"/>
      <c r="C165" s="10" t="s">
        <v>102</v>
      </c>
      <c r="D165" s="4"/>
      <c r="E165" s="13">
        <v>0</v>
      </c>
      <c r="F165" s="13">
        <v>0</v>
      </c>
      <c r="G165" s="13">
        <v>0</v>
      </c>
      <c r="H165" s="13">
        <v>0</v>
      </c>
      <c r="I165" s="14">
        <v>0</v>
      </c>
      <c r="J165" s="7"/>
      <c r="K165" s="414"/>
    </row>
    <row r="166" spans="1:11" s="23" customFormat="1" ht="8.65" customHeight="1">
      <c r="A166" s="10" t="s">
        <v>110</v>
      </c>
      <c r="B166" s="9"/>
      <c r="C166" s="10" t="s">
        <v>101</v>
      </c>
      <c r="D166" s="4"/>
      <c r="E166" s="13">
        <v>31880</v>
      </c>
      <c r="F166" s="13">
        <v>36391</v>
      </c>
      <c r="G166" s="13">
        <v>42491</v>
      </c>
      <c r="H166" s="13">
        <v>41622</v>
      </c>
      <c r="I166" s="14">
        <v>42857.7</v>
      </c>
      <c r="J166" s="7"/>
      <c r="K166" s="414"/>
    </row>
    <row r="167" spans="1:11" s="23" customFormat="1" ht="8.65" customHeight="1">
      <c r="A167" s="72"/>
      <c r="B167" s="9"/>
      <c r="C167" s="10" t="s">
        <v>102</v>
      </c>
      <c r="D167" s="4"/>
      <c r="E167" s="13">
        <v>0</v>
      </c>
      <c r="F167" s="13">
        <v>0</v>
      </c>
      <c r="G167" s="13">
        <v>0</v>
      </c>
      <c r="H167" s="13">
        <v>0</v>
      </c>
      <c r="I167" s="14">
        <v>0</v>
      </c>
      <c r="J167" s="7"/>
      <c r="K167" s="414"/>
    </row>
    <row r="168" spans="1:11" s="25" customFormat="1" ht="8.65" customHeight="1">
      <c r="A168" s="10" t="s">
        <v>111</v>
      </c>
      <c r="B168" s="5"/>
      <c r="C168" s="10" t="s">
        <v>112</v>
      </c>
      <c r="D168" s="4"/>
      <c r="E168" s="13">
        <v>0</v>
      </c>
      <c r="F168" s="13">
        <v>0</v>
      </c>
      <c r="G168" s="13">
        <v>0</v>
      </c>
      <c r="H168" s="13">
        <v>0</v>
      </c>
      <c r="I168" s="14">
        <v>0</v>
      </c>
      <c r="J168" s="7"/>
      <c r="K168" s="414"/>
    </row>
    <row r="169" spans="1:11" s="23" customFormat="1" ht="9.9499999999999993" customHeight="1">
      <c r="A169" s="10"/>
      <c r="B169" s="9"/>
      <c r="C169" s="131"/>
      <c r="D169" s="4"/>
      <c r="E169" s="13"/>
      <c r="F169" s="13"/>
      <c r="G169" s="13"/>
      <c r="H169" s="13"/>
      <c r="I169" s="13"/>
      <c r="J169" s="7"/>
      <c r="K169" s="414"/>
    </row>
    <row r="170" spans="1:11" s="25" customFormat="1" ht="9.9499999999999993" customHeight="1">
      <c r="A170" s="46" t="s">
        <v>220</v>
      </c>
      <c r="B170" s="126"/>
      <c r="C170" s="126"/>
      <c r="D170" s="91"/>
      <c r="E170" s="55">
        <v>72676</v>
      </c>
      <c r="F170" s="55">
        <v>64825</v>
      </c>
      <c r="G170" s="55">
        <v>85036</v>
      </c>
      <c r="H170" s="55">
        <v>88847</v>
      </c>
      <c r="I170" s="55">
        <v>90467.799999999988</v>
      </c>
      <c r="J170" s="7"/>
      <c r="K170" s="414"/>
    </row>
    <row r="171" spans="1:11" s="25" customFormat="1" ht="9.9499999999999993" customHeight="1">
      <c r="A171" s="46" t="s">
        <v>113</v>
      </c>
      <c r="B171" s="126"/>
      <c r="C171" s="126"/>
      <c r="D171" s="91"/>
      <c r="E171" s="55">
        <v>0</v>
      </c>
      <c r="F171" s="55">
        <v>0</v>
      </c>
      <c r="G171" s="55">
        <v>0</v>
      </c>
      <c r="H171" s="55">
        <v>0</v>
      </c>
      <c r="I171" s="55">
        <v>0</v>
      </c>
      <c r="J171" s="7"/>
      <c r="K171" s="414"/>
    </row>
    <row r="172" spans="1:11" s="25" customFormat="1" ht="9.9499999999999993" customHeight="1">
      <c r="A172" s="2"/>
      <c r="B172" s="3"/>
      <c r="C172" s="3"/>
      <c r="D172" s="2"/>
      <c r="E172" s="7"/>
      <c r="F172" s="7"/>
      <c r="G172" s="7"/>
      <c r="H172" s="7"/>
      <c r="I172" s="7"/>
      <c r="J172" s="7"/>
      <c r="K172" s="414"/>
    </row>
    <row r="173" spans="1:11" s="25" customFormat="1" ht="9.9499999999999993" customHeight="1">
      <c r="A173" s="46" t="s">
        <v>114</v>
      </c>
      <c r="B173" s="120"/>
      <c r="C173" s="120"/>
      <c r="D173" s="91"/>
      <c r="E173" s="55">
        <v>72676</v>
      </c>
      <c r="F173" s="55">
        <v>64825</v>
      </c>
      <c r="G173" s="55">
        <v>85036</v>
      </c>
      <c r="H173" s="55">
        <v>88847</v>
      </c>
      <c r="I173" s="55">
        <v>90467.799999999988</v>
      </c>
      <c r="J173" s="7"/>
      <c r="K173" s="414"/>
    </row>
    <row r="174" spans="1:11" s="25" customFormat="1" ht="8.65" customHeight="1">
      <c r="A174" s="66" t="s">
        <v>115</v>
      </c>
      <c r="B174" s="132"/>
      <c r="C174" s="132"/>
      <c r="D174" s="67"/>
      <c r="E174" s="1187">
        <v>-31880</v>
      </c>
      <c r="F174" s="1187">
        <v>-36391</v>
      </c>
      <c r="G174" s="1187">
        <v>-42491</v>
      </c>
      <c r="H174" s="1187">
        <v>-41622</v>
      </c>
      <c r="I174" s="1185">
        <v>-42857.7</v>
      </c>
      <c r="J174" s="7"/>
      <c r="K174" s="414"/>
    </row>
    <row r="175" spans="1:11" s="25" customFormat="1" ht="8.65" customHeight="1">
      <c r="A175" s="11" t="s">
        <v>116</v>
      </c>
      <c r="B175" s="133"/>
      <c r="C175" s="133"/>
      <c r="D175" s="68"/>
      <c r="E175" s="1188"/>
      <c r="F175" s="1188"/>
      <c r="G175" s="1188"/>
      <c r="H175" s="1188"/>
      <c r="I175" s="1186"/>
      <c r="J175" s="7"/>
      <c r="K175" s="414"/>
    </row>
    <row r="176" spans="1:11" s="25" customFormat="1" ht="9.9499999999999993" customHeight="1">
      <c r="A176" s="46" t="s">
        <v>117</v>
      </c>
      <c r="B176" s="120"/>
      <c r="C176" s="120"/>
      <c r="D176" s="91"/>
      <c r="E176" s="55">
        <v>40796</v>
      </c>
      <c r="F176" s="55">
        <v>28434</v>
      </c>
      <c r="G176" s="55">
        <v>42545</v>
      </c>
      <c r="H176" s="55">
        <v>47225</v>
      </c>
      <c r="I176" s="55">
        <v>47610.099999999991</v>
      </c>
      <c r="J176" s="7"/>
      <c r="K176" s="414"/>
    </row>
    <row r="177" spans="1:11" s="23" customFormat="1" ht="9.9499999999999993" customHeight="1" thickBot="1">
      <c r="A177" s="2"/>
      <c r="B177" s="7"/>
      <c r="C177" s="7"/>
      <c r="D177" s="2"/>
      <c r="E177" s="7"/>
      <c r="F177" s="7"/>
      <c r="G177" s="7"/>
      <c r="H177" s="7"/>
      <c r="I177" s="7"/>
      <c r="J177" s="7"/>
      <c r="K177" s="414"/>
    </row>
    <row r="178" spans="1:11" s="25" customFormat="1" ht="9.9499999999999993" customHeight="1" thickBot="1">
      <c r="A178" s="77" t="s">
        <v>118</v>
      </c>
      <c r="B178" s="122"/>
      <c r="C178" s="3"/>
      <c r="D178" s="30"/>
      <c r="E178" s="7"/>
      <c r="F178" s="7"/>
      <c r="G178" s="7"/>
      <c r="H178" s="7"/>
      <c r="I178" s="7"/>
      <c r="J178" s="7"/>
      <c r="K178" s="414"/>
    </row>
    <row r="179" spans="1:11" s="23" customFormat="1" ht="9.9499999999999993" customHeight="1">
      <c r="A179" s="2"/>
      <c r="B179" s="7"/>
      <c r="C179" s="7"/>
      <c r="D179" s="2"/>
      <c r="E179" s="7"/>
      <c r="F179" s="7"/>
      <c r="G179" s="7"/>
      <c r="H179" s="7"/>
      <c r="I179" s="7"/>
      <c r="J179" s="7"/>
      <c r="K179" s="414"/>
    </row>
    <row r="180" spans="1:11" s="43" customFormat="1" ht="9.9499999999999993" customHeight="1">
      <c r="A180" s="70" t="s">
        <v>119</v>
      </c>
      <c r="B180" s="120"/>
      <c r="C180" s="120"/>
      <c r="D180" s="71"/>
      <c r="E180" s="69">
        <v>-172285</v>
      </c>
      <c r="F180" s="69">
        <v>-40974</v>
      </c>
      <c r="G180" s="69">
        <v>-109418</v>
      </c>
      <c r="H180" s="69">
        <v>123347</v>
      </c>
      <c r="I180" s="69">
        <v>11454</v>
      </c>
      <c r="J180" s="56"/>
      <c r="K180" s="414"/>
    </row>
    <row r="181" spans="1:11" s="43" customFormat="1" ht="9.9499999999999993" customHeight="1">
      <c r="A181" s="70" t="s">
        <v>120</v>
      </c>
      <c r="B181" s="120"/>
      <c r="C181" s="120"/>
      <c r="D181" s="71"/>
      <c r="E181" s="69">
        <v>0</v>
      </c>
      <c r="F181" s="69">
        <v>0</v>
      </c>
      <c r="G181" s="69">
        <v>0</v>
      </c>
      <c r="H181" s="69">
        <v>0</v>
      </c>
      <c r="I181" s="69">
        <v>0</v>
      </c>
      <c r="J181" s="56"/>
      <c r="K181" s="414"/>
    </row>
    <row r="182" spans="1:11" s="23" customFormat="1" ht="9.9499999999999993" customHeight="1" thickBot="1">
      <c r="A182" s="65"/>
      <c r="B182" s="121"/>
      <c r="C182" s="121"/>
      <c r="D182" s="4"/>
      <c r="E182" s="13"/>
      <c r="F182" s="13"/>
      <c r="G182" s="13"/>
      <c r="H182" s="13"/>
      <c r="I182" s="13"/>
      <c r="J182" s="7"/>
      <c r="K182" s="414"/>
    </row>
    <row r="183" spans="1:11" s="23" customFormat="1" ht="11.1" customHeight="1" thickTop="1" thickBot="1">
      <c r="A183" s="92" t="s">
        <v>258</v>
      </c>
      <c r="B183" s="134"/>
      <c r="C183" s="135"/>
      <c r="D183" s="93"/>
      <c r="E183" s="90">
        <v>-172285</v>
      </c>
      <c r="F183" s="90">
        <v>-40974</v>
      </c>
      <c r="G183" s="90">
        <v>-109418</v>
      </c>
      <c r="H183" s="90">
        <v>123347</v>
      </c>
      <c r="I183" s="90">
        <v>11454</v>
      </c>
      <c r="J183" s="78"/>
      <c r="K183" s="414"/>
    </row>
    <row r="184" spans="1:11" s="40" customFormat="1" ht="12" customHeight="1" thickTop="1">
      <c r="A184" s="145">
        <v>41</v>
      </c>
      <c r="B184" s="127" t="s">
        <v>303</v>
      </c>
      <c r="C184" s="39"/>
      <c r="D184" s="1144" t="s">
        <v>29</v>
      </c>
      <c r="E184" s="1144"/>
      <c r="F184" s="1144"/>
      <c r="G184" s="1144"/>
      <c r="H184" s="1144"/>
      <c r="I184" s="76" t="s">
        <v>244</v>
      </c>
      <c r="J184" s="39"/>
      <c r="K184" s="414"/>
    </row>
    <row r="185" spans="1:11" s="41" customFormat="1" ht="9.9499999999999993" customHeight="1">
      <c r="A185" s="128"/>
      <c r="B185" s="29"/>
      <c r="C185" s="29"/>
      <c r="D185" s="27"/>
      <c r="E185" s="27"/>
      <c r="F185" s="27"/>
      <c r="G185" s="27"/>
      <c r="H185" s="27"/>
      <c r="I185" s="26"/>
      <c r="J185" s="29"/>
      <c r="K185" s="414"/>
    </row>
    <row r="186" spans="1:11" s="25" customFormat="1" ht="9.9499999999999993" customHeight="1" thickBot="1">
      <c r="A186" s="1"/>
      <c r="B186" s="3"/>
      <c r="C186" s="3"/>
      <c r="D186" s="94" t="s">
        <v>31</v>
      </c>
      <c r="E186" s="95">
        <v>2005</v>
      </c>
      <c r="F186" s="95">
        <v>2006</v>
      </c>
      <c r="G186" s="95">
        <v>2007</v>
      </c>
      <c r="H186" s="95">
        <v>2008</v>
      </c>
      <c r="I186" s="95">
        <v>2009</v>
      </c>
      <c r="J186" s="3"/>
      <c r="K186" s="414"/>
    </row>
    <row r="187" spans="1:11" s="23" customFormat="1" ht="9.9499999999999993" customHeight="1" thickBot="1">
      <c r="A187" s="1145" t="s">
        <v>121</v>
      </c>
      <c r="B187" s="1146"/>
      <c r="C187" s="1147"/>
      <c r="D187" s="64"/>
      <c r="E187" s="7"/>
      <c r="F187" s="7"/>
      <c r="G187" s="7"/>
      <c r="H187" s="7"/>
      <c r="I187" s="7"/>
      <c r="J187" s="7"/>
      <c r="K187" s="414"/>
    </row>
    <row r="188" spans="1:11" s="23" customFormat="1" ht="9.9499999999999993" customHeight="1">
      <c r="A188" s="2"/>
      <c r="B188" s="7"/>
      <c r="C188" s="7"/>
      <c r="D188" s="2"/>
      <c r="E188" s="7"/>
      <c r="F188" s="7"/>
      <c r="G188" s="7"/>
      <c r="H188" s="7"/>
      <c r="I188" s="7"/>
      <c r="J188" s="7"/>
      <c r="K188" s="414"/>
    </row>
    <row r="189" spans="1:11" s="43" customFormat="1" ht="9.9499999999999993" customHeight="1">
      <c r="A189" s="42" t="s">
        <v>122</v>
      </c>
      <c r="B189" s="56"/>
      <c r="C189" s="56"/>
      <c r="D189" s="109"/>
      <c r="E189" s="56"/>
      <c r="F189" s="56"/>
      <c r="G189" s="56"/>
      <c r="H189" s="7"/>
      <c r="I189" s="56"/>
      <c r="J189" s="56"/>
      <c r="K189" s="414"/>
    </row>
    <row r="190" spans="1:11" s="23" customFormat="1" ht="8.65" customHeight="1">
      <c r="A190" s="2"/>
      <c r="B190" s="7"/>
      <c r="C190" s="7"/>
      <c r="D190" s="2"/>
      <c r="E190" s="7"/>
      <c r="F190" s="7"/>
      <c r="G190" s="7"/>
      <c r="H190" s="7"/>
      <c r="I190" s="7"/>
      <c r="J190" s="7"/>
      <c r="K190" s="414"/>
    </row>
    <row r="191" spans="1:11" s="23" customFormat="1" ht="8.65" customHeight="1">
      <c r="A191" s="10" t="s">
        <v>123</v>
      </c>
      <c r="B191" s="118"/>
      <c r="C191" s="118"/>
      <c r="D191" s="4"/>
      <c r="E191" s="13">
        <v>-9142</v>
      </c>
      <c r="F191" s="13">
        <v>0</v>
      </c>
      <c r="G191" s="13">
        <v>0</v>
      </c>
      <c r="H191" s="13">
        <v>0</v>
      </c>
      <c r="I191" s="14">
        <v>0</v>
      </c>
      <c r="J191" s="7"/>
      <c r="K191" s="414"/>
    </row>
    <row r="192" spans="1:11" s="23" customFormat="1" ht="8.65" customHeight="1">
      <c r="A192" s="10" t="s">
        <v>124</v>
      </c>
      <c r="B192" s="118"/>
      <c r="C192" s="118"/>
      <c r="D192" s="4"/>
      <c r="E192" s="13">
        <v>0</v>
      </c>
      <c r="F192" s="13">
        <v>0</v>
      </c>
      <c r="G192" s="13">
        <v>0</v>
      </c>
      <c r="H192" s="13">
        <v>0</v>
      </c>
      <c r="I192" s="14">
        <v>0</v>
      </c>
      <c r="J192" s="7"/>
      <c r="K192" s="414"/>
    </row>
    <row r="193" spans="1:11" s="23" customFormat="1" ht="8.65" customHeight="1">
      <c r="A193" s="10" t="s">
        <v>125</v>
      </c>
      <c r="B193" s="118"/>
      <c r="C193" s="118"/>
      <c r="D193" s="4"/>
      <c r="E193" s="13">
        <v>0</v>
      </c>
      <c r="F193" s="13">
        <v>0</v>
      </c>
      <c r="G193" s="13">
        <v>0</v>
      </c>
      <c r="H193" s="13">
        <v>0</v>
      </c>
      <c r="I193" s="14">
        <v>-6188</v>
      </c>
      <c r="J193" s="7"/>
      <c r="K193" s="414"/>
    </row>
    <row r="194" spans="1:11" s="23" customFormat="1" ht="8.65" customHeight="1">
      <c r="A194" s="10" t="s">
        <v>126</v>
      </c>
      <c r="B194" s="118"/>
      <c r="C194" s="118"/>
      <c r="D194" s="4"/>
      <c r="E194" s="13">
        <v>0</v>
      </c>
      <c r="F194" s="13">
        <v>0</v>
      </c>
      <c r="G194" s="13">
        <v>0</v>
      </c>
      <c r="H194" s="13">
        <v>0</v>
      </c>
      <c r="I194" s="14">
        <v>0</v>
      </c>
      <c r="J194" s="7"/>
      <c r="K194" s="414"/>
    </row>
    <row r="195" spans="1:11" s="23" customFormat="1" ht="8.65" customHeight="1">
      <c r="A195" s="10" t="s">
        <v>127</v>
      </c>
      <c r="B195" s="118"/>
      <c r="C195" s="118"/>
      <c r="D195" s="4"/>
      <c r="E195" s="13">
        <v>0</v>
      </c>
      <c r="F195" s="13">
        <v>0</v>
      </c>
      <c r="G195" s="13">
        <v>0</v>
      </c>
      <c r="H195" s="13">
        <v>0</v>
      </c>
      <c r="I195" s="14">
        <v>0</v>
      </c>
      <c r="J195" s="7"/>
      <c r="K195" s="414"/>
    </row>
    <row r="196" spans="1:11" s="23" customFormat="1" ht="8.65" customHeight="1">
      <c r="A196" s="10" t="s">
        <v>128</v>
      </c>
      <c r="B196" s="118"/>
      <c r="C196" s="118"/>
      <c r="D196" s="4"/>
      <c r="E196" s="13">
        <v>0</v>
      </c>
      <c r="F196" s="13">
        <v>0</v>
      </c>
      <c r="G196" s="13">
        <v>0</v>
      </c>
      <c r="H196" s="13">
        <v>0</v>
      </c>
      <c r="I196" s="14">
        <v>0</v>
      </c>
      <c r="J196" s="7"/>
      <c r="K196" s="414"/>
    </row>
    <row r="197" spans="1:11" s="23" customFormat="1" ht="8.65" customHeight="1">
      <c r="A197" s="10" t="s">
        <v>129</v>
      </c>
      <c r="B197" s="118"/>
      <c r="C197" s="118"/>
      <c r="D197" s="4"/>
      <c r="E197" s="13">
        <v>0</v>
      </c>
      <c r="F197" s="13">
        <v>0</v>
      </c>
      <c r="G197" s="13">
        <v>-31598</v>
      </c>
      <c r="H197" s="13">
        <v>0</v>
      </c>
      <c r="I197" s="14">
        <v>0</v>
      </c>
      <c r="J197" s="7"/>
      <c r="K197" s="414"/>
    </row>
    <row r="198" spans="1:11" s="23" customFormat="1" ht="8.65" customHeight="1">
      <c r="A198" s="10" t="s">
        <v>130</v>
      </c>
      <c r="B198" s="118"/>
      <c r="C198" s="118"/>
      <c r="D198" s="4"/>
      <c r="E198" s="13">
        <v>-356</v>
      </c>
      <c r="F198" s="13">
        <v>-282411</v>
      </c>
      <c r="G198" s="13">
        <v>0</v>
      </c>
      <c r="H198" s="13">
        <v>-7400</v>
      </c>
      <c r="I198" s="14">
        <v>-20336</v>
      </c>
      <c r="J198" s="7"/>
      <c r="K198" s="414"/>
    </row>
    <row r="199" spans="1:11" s="23" customFormat="1" ht="8.65" customHeight="1">
      <c r="A199" s="10" t="s">
        <v>131</v>
      </c>
      <c r="B199" s="118"/>
      <c r="C199" s="118"/>
      <c r="D199" s="4"/>
      <c r="E199" s="13">
        <v>0</v>
      </c>
      <c r="F199" s="13">
        <v>0</v>
      </c>
      <c r="G199" s="13">
        <v>-9928</v>
      </c>
      <c r="H199" s="13">
        <v>-4713</v>
      </c>
      <c r="I199" s="14">
        <v>0</v>
      </c>
      <c r="J199" s="7"/>
      <c r="K199" s="414"/>
    </row>
    <row r="200" spans="1:11" s="25" customFormat="1" ht="8.65" customHeight="1">
      <c r="A200" s="10" t="s">
        <v>132</v>
      </c>
      <c r="B200" s="19"/>
      <c r="C200" s="19"/>
      <c r="D200" s="4"/>
      <c r="E200" s="13">
        <v>0</v>
      </c>
      <c r="F200" s="13">
        <v>0</v>
      </c>
      <c r="G200" s="13">
        <v>0</v>
      </c>
      <c r="H200" s="13">
        <v>0</v>
      </c>
      <c r="I200" s="14">
        <v>0</v>
      </c>
      <c r="J200" s="7"/>
      <c r="K200" s="414"/>
    </row>
    <row r="201" spans="1:11" s="23" customFormat="1" ht="8.65" customHeight="1">
      <c r="A201" s="46" t="s">
        <v>240</v>
      </c>
      <c r="B201" s="120"/>
      <c r="C201" s="120"/>
      <c r="D201" s="71"/>
      <c r="E201" s="56"/>
      <c r="F201" s="56"/>
      <c r="G201" s="56"/>
      <c r="H201" s="56"/>
      <c r="I201" s="56"/>
      <c r="J201" s="7"/>
      <c r="K201" s="414"/>
    </row>
    <row r="202" spans="1:11" s="23" customFormat="1" ht="9.9499999999999993" customHeight="1">
      <c r="A202" s="96" t="s">
        <v>259</v>
      </c>
      <c r="B202" s="136"/>
      <c r="C202" s="120"/>
      <c r="D202" s="93"/>
      <c r="E202" s="90">
        <v>-9498</v>
      </c>
      <c r="F202" s="90">
        <v>-282411</v>
      </c>
      <c r="G202" s="90">
        <v>-41526</v>
      </c>
      <c r="H202" s="90">
        <v>-12113</v>
      </c>
      <c r="I202" s="90">
        <v>-26524</v>
      </c>
      <c r="J202" s="79">
        <v>-372072</v>
      </c>
      <c r="K202" s="414"/>
    </row>
    <row r="203" spans="1:11" s="23" customFormat="1" ht="9.9499999999999993" customHeight="1">
      <c r="A203" s="2"/>
      <c r="B203" s="7"/>
      <c r="C203" s="7"/>
      <c r="D203" s="2"/>
      <c r="E203" s="7"/>
      <c r="F203" s="7"/>
      <c r="G203" s="7"/>
      <c r="H203" s="7"/>
      <c r="I203" s="7"/>
      <c r="J203" s="7"/>
      <c r="K203" s="414"/>
    </row>
    <row r="204" spans="1:11" s="43" customFormat="1" ht="9.9499999999999993" customHeight="1">
      <c r="A204" s="42" t="s">
        <v>133</v>
      </c>
      <c r="B204" s="56"/>
      <c r="C204" s="56"/>
      <c r="D204" s="109"/>
      <c r="E204" s="56"/>
      <c r="F204" s="56"/>
      <c r="G204" s="56"/>
      <c r="H204" s="56"/>
      <c r="I204" s="56"/>
      <c r="J204" s="56"/>
      <c r="K204" s="414"/>
    </row>
    <row r="205" spans="1:11" s="23" customFormat="1" ht="8.65" customHeight="1">
      <c r="A205" s="1"/>
      <c r="B205" s="7"/>
      <c r="C205" s="7"/>
      <c r="D205" s="1"/>
      <c r="E205" s="7"/>
      <c r="F205" s="7"/>
      <c r="G205" s="7"/>
      <c r="H205" s="7"/>
      <c r="I205" s="7"/>
      <c r="J205" s="7"/>
      <c r="K205" s="414"/>
    </row>
    <row r="206" spans="1:11" s="23" customFormat="1" ht="9.9499999999999993" customHeight="1">
      <c r="A206" s="42" t="s">
        <v>134</v>
      </c>
      <c r="B206" s="7"/>
      <c r="C206" s="7"/>
      <c r="D206" s="1"/>
      <c r="E206" s="7"/>
      <c r="F206" s="7"/>
      <c r="G206" s="7"/>
      <c r="H206" s="7"/>
      <c r="I206" s="7"/>
      <c r="J206" s="7"/>
      <c r="K206" s="414"/>
    </row>
    <row r="207" spans="1:11" s="23" customFormat="1" ht="8.65" customHeight="1">
      <c r="A207" s="10" t="s">
        <v>135</v>
      </c>
      <c r="B207" s="118"/>
      <c r="C207" s="118"/>
      <c r="D207" s="4"/>
      <c r="E207" s="13">
        <v>34121</v>
      </c>
      <c r="F207" s="13">
        <v>345018</v>
      </c>
      <c r="G207" s="13">
        <v>41526</v>
      </c>
      <c r="H207" s="13">
        <v>12113</v>
      </c>
      <c r="I207" s="14">
        <v>26524</v>
      </c>
      <c r="J207" s="7"/>
      <c r="K207" s="414"/>
    </row>
    <row r="208" spans="1:11" s="23" customFormat="1" ht="8.65" customHeight="1">
      <c r="A208" s="10" t="s">
        <v>136</v>
      </c>
      <c r="B208" s="118"/>
      <c r="C208" s="118"/>
      <c r="D208" s="4"/>
      <c r="E208" s="13">
        <v>0</v>
      </c>
      <c r="F208" s="13">
        <v>0</v>
      </c>
      <c r="G208" s="13">
        <v>0</v>
      </c>
      <c r="H208" s="13">
        <v>0</v>
      </c>
      <c r="I208" s="14">
        <v>0</v>
      </c>
      <c r="J208" s="7"/>
      <c r="K208" s="414"/>
    </row>
    <row r="209" spans="1:11" s="23" customFormat="1" ht="8.65" customHeight="1">
      <c r="A209" s="10" t="s">
        <v>137</v>
      </c>
      <c r="B209" s="118"/>
      <c r="C209" s="118"/>
      <c r="D209" s="4"/>
      <c r="E209" s="13">
        <v>0</v>
      </c>
      <c r="F209" s="13">
        <v>0</v>
      </c>
      <c r="G209" s="13">
        <v>0</v>
      </c>
      <c r="H209" s="13">
        <v>0</v>
      </c>
      <c r="I209" s="14">
        <v>0</v>
      </c>
      <c r="J209" s="7"/>
      <c r="K209" s="414"/>
    </row>
    <row r="210" spans="1:11" s="25" customFormat="1" ht="8.65" customHeight="1">
      <c r="A210" s="10" t="s">
        <v>138</v>
      </c>
      <c r="B210" s="19"/>
      <c r="C210" s="19"/>
      <c r="D210" s="4"/>
      <c r="E210" s="13">
        <v>0</v>
      </c>
      <c r="F210" s="13">
        <v>0</v>
      </c>
      <c r="G210" s="13">
        <v>0</v>
      </c>
      <c r="H210" s="13">
        <v>0</v>
      </c>
      <c r="I210" s="14">
        <v>0</v>
      </c>
      <c r="J210" s="7"/>
      <c r="K210" s="414"/>
    </row>
    <row r="211" spans="1:11" s="25" customFormat="1" ht="8.65" customHeight="1">
      <c r="A211" s="10" t="s">
        <v>139</v>
      </c>
      <c r="B211" s="19"/>
      <c r="C211" s="19"/>
      <c r="D211" s="4"/>
      <c r="E211" s="13">
        <v>0</v>
      </c>
      <c r="F211" s="13">
        <v>0</v>
      </c>
      <c r="G211" s="13">
        <v>0</v>
      </c>
      <c r="H211" s="13">
        <v>0</v>
      </c>
      <c r="I211" s="14">
        <v>0</v>
      </c>
      <c r="J211" s="7"/>
      <c r="K211" s="414"/>
    </row>
    <row r="212" spans="1:11" s="25" customFormat="1" ht="8.65" customHeight="1">
      <c r="A212" s="10" t="s">
        <v>140</v>
      </c>
      <c r="B212" s="19"/>
      <c r="C212" s="19"/>
      <c r="D212" s="4"/>
      <c r="E212" s="13">
        <v>0</v>
      </c>
      <c r="F212" s="13">
        <v>0</v>
      </c>
      <c r="G212" s="13">
        <v>0</v>
      </c>
      <c r="H212" s="13">
        <v>0</v>
      </c>
      <c r="I212" s="14">
        <v>0</v>
      </c>
      <c r="J212" s="7"/>
      <c r="K212" s="414"/>
    </row>
    <row r="213" spans="1:11" s="25" customFormat="1" ht="8.65" customHeight="1">
      <c r="A213" s="10"/>
      <c r="B213" s="19"/>
      <c r="C213" s="19"/>
      <c r="D213" s="4"/>
      <c r="E213" s="13"/>
      <c r="F213" s="13"/>
      <c r="G213" s="13"/>
      <c r="H213" s="13"/>
      <c r="I213" s="13"/>
      <c r="J213" s="7"/>
      <c r="K213" s="414"/>
    </row>
    <row r="214" spans="1:11" s="25" customFormat="1" ht="9.9499999999999993" customHeight="1">
      <c r="A214" s="46" t="s">
        <v>141</v>
      </c>
      <c r="B214" s="125"/>
      <c r="C214" s="125"/>
      <c r="D214" s="91"/>
      <c r="E214" s="55">
        <v>34121</v>
      </c>
      <c r="F214" s="55">
        <v>345018</v>
      </c>
      <c r="G214" s="55">
        <v>41526</v>
      </c>
      <c r="H214" s="55">
        <v>12113</v>
      </c>
      <c r="I214" s="55">
        <v>26524</v>
      </c>
      <c r="J214" s="7"/>
      <c r="K214" s="414"/>
    </row>
    <row r="215" spans="1:11" s="25" customFormat="1" ht="8.65" customHeight="1">
      <c r="A215" s="2"/>
      <c r="B215" s="3"/>
      <c r="C215" s="3"/>
      <c r="D215" s="2"/>
      <c r="E215" s="7"/>
      <c r="F215" s="7"/>
      <c r="G215" s="7"/>
      <c r="H215" s="7"/>
      <c r="I215" s="7"/>
      <c r="J215" s="7"/>
      <c r="K215" s="414"/>
    </row>
    <row r="216" spans="1:11" s="23" customFormat="1" ht="9.9499999999999993" customHeight="1">
      <c r="A216" s="42" t="s">
        <v>142</v>
      </c>
      <c r="B216" s="7"/>
      <c r="C216" s="7"/>
      <c r="D216" s="1"/>
      <c r="E216" s="7"/>
      <c r="F216" s="7"/>
      <c r="G216" s="7"/>
      <c r="H216" s="7"/>
      <c r="I216" s="7"/>
      <c r="J216" s="7"/>
      <c r="K216" s="414"/>
    </row>
    <row r="217" spans="1:11" s="25" customFormat="1" ht="8.65" customHeight="1">
      <c r="A217" s="10" t="s">
        <v>143</v>
      </c>
      <c r="B217" s="118"/>
      <c r="C217" s="118"/>
      <c r="D217" s="4"/>
      <c r="E217" s="13">
        <v>0</v>
      </c>
      <c r="F217" s="13">
        <v>0</v>
      </c>
      <c r="G217" s="13">
        <v>0</v>
      </c>
      <c r="H217" s="13">
        <v>0</v>
      </c>
      <c r="I217" s="14">
        <v>0</v>
      </c>
      <c r="J217" s="7"/>
      <c r="K217" s="414"/>
    </row>
    <row r="218" spans="1:11" s="25" customFormat="1" ht="8.65" customHeight="1">
      <c r="A218" s="10" t="s">
        <v>144</v>
      </c>
      <c r="B218" s="118"/>
      <c r="C218" s="118"/>
      <c r="D218" s="4"/>
      <c r="E218" s="13">
        <v>0</v>
      </c>
      <c r="F218" s="13">
        <v>0</v>
      </c>
      <c r="G218" s="13">
        <v>0</v>
      </c>
      <c r="H218" s="13">
        <v>0</v>
      </c>
      <c r="I218" s="14">
        <v>0</v>
      </c>
      <c r="J218" s="7"/>
      <c r="K218" s="414"/>
    </row>
    <row r="219" spans="1:11" s="25" customFormat="1" ht="8.65" customHeight="1">
      <c r="A219" s="10" t="s">
        <v>227</v>
      </c>
      <c r="B219" s="118"/>
      <c r="C219" s="118"/>
      <c r="D219" s="4"/>
      <c r="E219" s="13">
        <v>0</v>
      </c>
      <c r="F219" s="13">
        <v>0</v>
      </c>
      <c r="G219" s="13">
        <v>0</v>
      </c>
      <c r="H219" s="13">
        <v>0</v>
      </c>
      <c r="I219" s="14">
        <v>0</v>
      </c>
      <c r="J219" s="7"/>
      <c r="K219" s="414"/>
    </row>
    <row r="220" spans="1:11" s="25" customFormat="1" ht="8.65" customHeight="1">
      <c r="A220" s="10" t="s">
        <v>145</v>
      </c>
      <c r="B220" s="118"/>
      <c r="C220" s="118"/>
      <c r="D220" s="4"/>
      <c r="E220" s="13">
        <v>0</v>
      </c>
      <c r="F220" s="13">
        <v>0</v>
      </c>
      <c r="G220" s="13">
        <v>0</v>
      </c>
      <c r="H220" s="13">
        <v>0</v>
      </c>
      <c r="I220" s="14">
        <v>0</v>
      </c>
      <c r="J220" s="7"/>
      <c r="K220" s="414"/>
    </row>
    <row r="221" spans="1:11" s="25" customFormat="1" ht="8.65" customHeight="1">
      <c r="A221" s="10" t="s">
        <v>146</v>
      </c>
      <c r="B221" s="118"/>
      <c r="C221" s="118"/>
      <c r="D221" s="4"/>
      <c r="E221" s="13">
        <v>0</v>
      </c>
      <c r="F221" s="13">
        <v>0</v>
      </c>
      <c r="G221" s="13">
        <v>0</v>
      </c>
      <c r="H221" s="13">
        <v>0</v>
      </c>
      <c r="I221" s="14">
        <v>0</v>
      </c>
      <c r="J221" s="7"/>
      <c r="K221" s="414"/>
    </row>
    <row r="222" spans="1:11" s="25" customFormat="1" ht="8.65" customHeight="1">
      <c r="A222" s="10" t="s">
        <v>147</v>
      </c>
      <c r="B222" s="118"/>
      <c r="C222" s="118"/>
      <c r="D222" s="4"/>
      <c r="E222" s="13">
        <v>24623</v>
      </c>
      <c r="F222" s="13">
        <v>62607</v>
      </c>
      <c r="G222" s="13">
        <v>0</v>
      </c>
      <c r="H222" s="13">
        <v>0</v>
      </c>
      <c r="I222" s="14">
        <v>0</v>
      </c>
      <c r="J222" s="7"/>
      <c r="K222" s="414"/>
    </row>
    <row r="223" spans="1:11" s="25" customFormat="1" ht="8.65" customHeight="1">
      <c r="A223" s="10" t="s">
        <v>148</v>
      </c>
      <c r="B223" s="118"/>
      <c r="C223" s="118"/>
      <c r="D223" s="4"/>
      <c r="E223" s="13">
        <v>0</v>
      </c>
      <c r="F223" s="13">
        <v>0</v>
      </c>
      <c r="G223" s="13">
        <v>0</v>
      </c>
      <c r="H223" s="13">
        <v>0</v>
      </c>
      <c r="I223" s="14">
        <v>0</v>
      </c>
      <c r="J223" s="7"/>
      <c r="K223" s="414"/>
    </row>
    <row r="224" spans="1:11" s="25" customFormat="1" ht="8.65" customHeight="1">
      <c r="A224" s="10" t="s">
        <v>149</v>
      </c>
      <c r="B224" s="118"/>
      <c r="C224" s="118"/>
      <c r="D224" s="4"/>
      <c r="E224" s="13">
        <v>0</v>
      </c>
      <c r="F224" s="13">
        <v>0</v>
      </c>
      <c r="G224" s="13">
        <v>0</v>
      </c>
      <c r="H224" s="13">
        <v>0</v>
      </c>
      <c r="I224" s="14">
        <v>0</v>
      </c>
      <c r="J224" s="7"/>
      <c r="K224" s="414"/>
    </row>
    <row r="225" spans="1:12" s="25" customFormat="1" ht="8.65" customHeight="1">
      <c r="A225" s="10" t="s">
        <v>150</v>
      </c>
      <c r="B225" s="118"/>
      <c r="C225" s="118"/>
      <c r="D225" s="4"/>
      <c r="E225" s="13">
        <v>0</v>
      </c>
      <c r="F225" s="13">
        <v>0</v>
      </c>
      <c r="G225" s="13">
        <v>0</v>
      </c>
      <c r="H225" s="13">
        <v>0</v>
      </c>
      <c r="I225" s="14">
        <v>0</v>
      </c>
      <c r="J225" s="7"/>
      <c r="K225" s="414"/>
    </row>
    <row r="226" spans="1:12" s="25" customFormat="1" ht="8.65" customHeight="1">
      <c r="A226" s="10"/>
      <c r="B226" s="118"/>
      <c r="C226" s="118"/>
      <c r="D226" s="4"/>
      <c r="E226" s="13"/>
      <c r="F226" s="13"/>
      <c r="G226" s="13"/>
      <c r="H226" s="13"/>
      <c r="I226" s="13"/>
      <c r="J226" s="7"/>
      <c r="K226" s="414"/>
    </row>
    <row r="227" spans="1:12" s="25" customFormat="1" ht="9.9499999999999993" customHeight="1">
      <c r="A227" s="46" t="s">
        <v>151</v>
      </c>
      <c r="B227" s="125"/>
      <c r="C227" s="125"/>
      <c r="D227" s="91"/>
      <c r="E227" s="55">
        <v>24623</v>
      </c>
      <c r="F227" s="55">
        <v>62607</v>
      </c>
      <c r="G227" s="55">
        <v>0</v>
      </c>
      <c r="H227" s="55">
        <v>0</v>
      </c>
      <c r="I227" s="55">
        <v>0</v>
      </c>
      <c r="J227" s="7"/>
      <c r="K227" s="414"/>
    </row>
    <row r="228" spans="1:12" s="25" customFormat="1" ht="9.9499999999999993" customHeight="1" thickBot="1">
      <c r="A228" s="2"/>
      <c r="B228" s="3"/>
      <c r="C228" s="3"/>
      <c r="D228" s="2"/>
      <c r="E228" s="7"/>
      <c r="F228" s="7"/>
      <c r="G228" s="7"/>
      <c r="H228" s="7"/>
      <c r="I228" s="7"/>
      <c r="J228" s="7"/>
      <c r="K228" s="414"/>
    </row>
    <row r="229" spans="1:12" s="23" customFormat="1" ht="9.9499999999999993" customHeight="1" thickBot="1">
      <c r="A229" s="1145" t="s">
        <v>152</v>
      </c>
      <c r="B229" s="1146"/>
      <c r="C229" s="1147"/>
      <c r="D229" s="64"/>
      <c r="E229" s="7"/>
      <c r="F229" s="7"/>
      <c r="G229" s="7"/>
      <c r="H229" s="7"/>
      <c r="I229" s="7"/>
      <c r="J229" s="7"/>
      <c r="K229" s="414"/>
    </row>
    <row r="230" spans="1:12" s="25" customFormat="1" ht="9.9499999999999993" customHeight="1">
      <c r="A230" s="2"/>
      <c r="B230" s="3"/>
      <c r="C230" s="3"/>
      <c r="D230" s="2"/>
      <c r="E230" s="7"/>
      <c r="F230" s="7"/>
      <c r="G230" s="7"/>
      <c r="H230" s="7"/>
      <c r="I230" s="7"/>
      <c r="J230" s="7"/>
      <c r="K230" s="414"/>
    </row>
    <row r="231" spans="1:12" s="25" customFormat="1" ht="8.65" customHeight="1">
      <c r="A231" s="10" t="s">
        <v>153</v>
      </c>
      <c r="B231" s="19"/>
      <c r="C231" s="19"/>
      <c r="D231" s="4"/>
      <c r="E231" s="13">
        <v>-172285</v>
      </c>
      <c r="F231" s="13">
        <v>-40974</v>
      </c>
      <c r="G231" s="13">
        <v>-109418</v>
      </c>
      <c r="H231" s="13">
        <v>123347</v>
      </c>
      <c r="I231" s="13">
        <v>11454</v>
      </c>
      <c r="J231" s="7"/>
      <c r="K231" s="414"/>
    </row>
    <row r="232" spans="1:12" s="25" customFormat="1" ht="8.65" customHeight="1">
      <c r="A232" s="10" t="s">
        <v>154</v>
      </c>
      <c r="B232" s="19"/>
      <c r="C232" s="19"/>
      <c r="D232" s="4"/>
      <c r="E232" s="13">
        <v>-9498</v>
      </c>
      <c r="F232" s="13">
        <v>-282411</v>
      </c>
      <c r="G232" s="13">
        <v>-41526</v>
      </c>
      <c r="H232" s="13">
        <v>-12113</v>
      </c>
      <c r="I232" s="13">
        <v>-26524</v>
      </c>
      <c r="J232" s="108" t="s">
        <v>271</v>
      </c>
      <c r="K232" s="414"/>
      <c r="L232" s="143"/>
    </row>
    <row r="233" spans="1:12" s="25" customFormat="1" ht="8.65" customHeight="1">
      <c r="A233" s="10" t="s">
        <v>155</v>
      </c>
      <c r="B233" s="19"/>
      <c r="C233" s="19"/>
      <c r="D233" s="4"/>
      <c r="E233" s="13">
        <v>-140987</v>
      </c>
      <c r="F233" s="13">
        <v>-294951</v>
      </c>
      <c r="G233" s="13">
        <v>-108399</v>
      </c>
      <c r="H233" s="13">
        <v>158459</v>
      </c>
      <c r="I233" s="13">
        <v>32540.099999999991</v>
      </c>
      <c r="J233" s="33">
        <v>-372072</v>
      </c>
      <c r="K233" s="414"/>
    </row>
    <row r="234" spans="1:12" s="25" customFormat="1" ht="8.65" customHeight="1">
      <c r="A234" s="10"/>
      <c r="B234" s="19"/>
      <c r="C234" s="19"/>
      <c r="D234" s="4"/>
      <c r="E234" s="13"/>
      <c r="F234" s="13"/>
      <c r="G234" s="13"/>
      <c r="H234" s="13"/>
      <c r="I234" s="13"/>
      <c r="J234" s="7"/>
      <c r="K234" s="414"/>
    </row>
    <row r="235" spans="1:12" s="62" customFormat="1" ht="9.9499999999999993" customHeight="1">
      <c r="A235" s="1148" t="s">
        <v>260</v>
      </c>
      <c r="B235" s="1149"/>
      <c r="C235" s="1149"/>
      <c r="D235" s="1152"/>
      <c r="E235" s="1142">
        <v>-172285</v>
      </c>
      <c r="F235" s="1142">
        <v>-40974</v>
      </c>
      <c r="G235" s="1142">
        <v>-109418</v>
      </c>
      <c r="H235" s="1142">
        <v>123347</v>
      </c>
      <c r="I235" s="1142">
        <v>11454</v>
      </c>
      <c r="J235" s="80"/>
      <c r="K235" s="414"/>
    </row>
    <row r="236" spans="1:12" s="62" customFormat="1" ht="9.9499999999999993" customHeight="1">
      <c r="A236" s="1150"/>
      <c r="B236" s="1151"/>
      <c r="C236" s="1151"/>
      <c r="D236" s="1153"/>
      <c r="E236" s="1143"/>
      <c r="F236" s="1143"/>
      <c r="G236" s="1143"/>
      <c r="H236" s="1143"/>
      <c r="I236" s="1143"/>
      <c r="J236" s="80"/>
      <c r="K236" s="414"/>
    </row>
    <row r="237" spans="1:12" s="25" customFormat="1" ht="9.9499999999999993" customHeight="1" thickBot="1">
      <c r="A237" s="2"/>
      <c r="B237" s="3"/>
      <c r="C237" s="3"/>
      <c r="D237" s="2"/>
      <c r="E237" s="7"/>
      <c r="F237" s="7"/>
      <c r="G237" s="7"/>
      <c r="H237" s="7"/>
      <c r="I237" s="7"/>
      <c r="J237" s="3"/>
      <c r="K237" s="414"/>
    </row>
    <row r="238" spans="1:12" s="23" customFormat="1" ht="9.9499999999999993" customHeight="1" thickBot="1">
      <c r="A238" s="1145" t="s">
        <v>156</v>
      </c>
      <c r="B238" s="1146"/>
      <c r="C238" s="1147"/>
      <c r="D238" s="64"/>
      <c r="E238" s="7"/>
      <c r="F238" s="7"/>
      <c r="G238" s="7"/>
      <c r="H238" s="7"/>
      <c r="I238" s="7"/>
      <c r="J238" s="7"/>
      <c r="K238" s="414"/>
    </row>
    <row r="239" spans="1:12" s="25" customFormat="1" ht="9.9499999999999993" customHeight="1">
      <c r="A239" s="2"/>
      <c r="B239" s="3"/>
      <c r="C239" s="3"/>
      <c r="D239" s="2"/>
      <c r="E239" s="7"/>
      <c r="F239" s="7"/>
      <c r="G239" s="7"/>
      <c r="H239" s="7"/>
      <c r="I239" s="7"/>
      <c r="J239" s="3"/>
      <c r="K239" s="414"/>
    </row>
    <row r="240" spans="1:12" s="25" customFormat="1" ht="8.65" customHeight="1">
      <c r="A240" s="10" t="s">
        <v>81</v>
      </c>
      <c r="B240" s="19"/>
      <c r="C240" s="19"/>
      <c r="D240" s="4"/>
      <c r="E240" s="13">
        <v>132109</v>
      </c>
      <c r="F240" s="13">
        <v>121533</v>
      </c>
      <c r="G240" s="13">
        <v>127686</v>
      </c>
      <c r="H240" s="13">
        <v>110486</v>
      </c>
      <c r="I240" s="13">
        <v>90174</v>
      </c>
      <c r="J240" s="3"/>
      <c r="K240" s="414"/>
    </row>
    <row r="241" spans="1:11" s="25" customFormat="1" ht="8.65" customHeight="1">
      <c r="A241" s="10" t="s">
        <v>157</v>
      </c>
      <c r="B241" s="19"/>
      <c r="C241" s="19"/>
      <c r="D241" s="4"/>
      <c r="E241" s="13">
        <v>133646</v>
      </c>
      <c r="F241" s="13">
        <v>115979</v>
      </c>
      <c r="G241" s="13">
        <v>127435</v>
      </c>
      <c r="H241" s="13">
        <v>134367</v>
      </c>
      <c r="I241" s="13">
        <v>138430</v>
      </c>
      <c r="J241" s="3"/>
      <c r="K241" s="414"/>
    </row>
    <row r="242" spans="1:11" s="25" customFormat="1" ht="8.65" customHeight="1">
      <c r="A242" s="10" t="s">
        <v>214</v>
      </c>
      <c r="B242" s="19"/>
      <c r="C242" s="19"/>
      <c r="D242" s="150" t="s">
        <v>285</v>
      </c>
      <c r="E242" s="13">
        <v>49965</v>
      </c>
      <c r="F242" s="13">
        <v>59784</v>
      </c>
      <c r="G242" s="13">
        <v>62923</v>
      </c>
      <c r="H242" s="13">
        <v>53676</v>
      </c>
      <c r="I242" s="14">
        <v>62007</v>
      </c>
      <c r="J242" s="3"/>
      <c r="K242" s="414"/>
    </row>
    <row r="243" spans="1:11" s="25" customFormat="1" ht="8.65" customHeight="1">
      <c r="A243" s="10" t="s">
        <v>215</v>
      </c>
      <c r="B243" s="19"/>
      <c r="C243" s="19"/>
      <c r="D243" s="150" t="s">
        <v>286</v>
      </c>
      <c r="E243" s="13">
        <v>0</v>
      </c>
      <c r="F243" s="13">
        <v>0</v>
      </c>
      <c r="G243" s="13">
        <v>0</v>
      </c>
      <c r="H243" s="13">
        <v>0</v>
      </c>
      <c r="I243" s="14">
        <v>0</v>
      </c>
      <c r="J243" s="3"/>
      <c r="K243" s="414"/>
    </row>
    <row r="244" spans="1:11" s="25" customFormat="1" ht="8.65" customHeight="1">
      <c r="A244" s="10" t="s">
        <v>203</v>
      </c>
      <c r="B244" s="19"/>
      <c r="C244" s="19"/>
      <c r="D244" s="150" t="s">
        <v>287</v>
      </c>
      <c r="E244" s="13">
        <v>33880</v>
      </c>
      <c r="F244" s="13">
        <v>36391</v>
      </c>
      <c r="G244" s="13">
        <v>42491</v>
      </c>
      <c r="H244" s="13">
        <v>41622</v>
      </c>
      <c r="I244" s="14">
        <v>42858</v>
      </c>
      <c r="J244" s="3"/>
      <c r="K244" s="414"/>
    </row>
    <row r="245" spans="1:11" s="25" customFormat="1" ht="8.65" customHeight="1">
      <c r="A245" s="10"/>
      <c r="B245" s="19"/>
      <c r="C245" s="19"/>
      <c r="D245" s="4"/>
      <c r="E245" s="13"/>
      <c r="F245" s="13"/>
      <c r="G245" s="13"/>
      <c r="H245" s="13"/>
      <c r="I245" s="13"/>
      <c r="J245" s="3"/>
      <c r="K245" s="414"/>
    </row>
    <row r="246" spans="1:11" s="62" customFormat="1" ht="9.9499999999999993" customHeight="1">
      <c r="A246" s="46" t="s">
        <v>158</v>
      </c>
      <c r="B246" s="125"/>
      <c r="C246" s="125"/>
      <c r="D246" s="91"/>
      <c r="E246" s="55">
        <v>14548</v>
      </c>
      <c r="F246" s="55">
        <v>28947</v>
      </c>
      <c r="G246" s="55">
        <v>20683</v>
      </c>
      <c r="H246" s="55">
        <v>-11827</v>
      </c>
      <c r="I246" s="55">
        <v>-29107</v>
      </c>
      <c r="J246" s="81"/>
      <c r="K246" s="414"/>
    </row>
    <row r="247" spans="1:11" s="25" customFormat="1" ht="9.9499999999999993" customHeight="1" thickBot="1">
      <c r="A247" s="1"/>
      <c r="B247" s="3"/>
      <c r="C247" s="3"/>
      <c r="D247" s="1"/>
      <c r="E247" s="7"/>
      <c r="F247" s="7"/>
      <c r="G247" s="7"/>
      <c r="H247" s="7"/>
      <c r="I247" s="7"/>
      <c r="J247" s="3"/>
      <c r="K247" s="414"/>
    </row>
    <row r="248" spans="1:11" s="23" customFormat="1" ht="9.9499999999999993" customHeight="1" thickBot="1">
      <c r="A248" s="1145" t="s">
        <v>194</v>
      </c>
      <c r="B248" s="1146"/>
      <c r="C248" s="1146"/>
      <c r="D248" s="1147"/>
      <c r="E248" s="7"/>
      <c r="F248" s="7"/>
      <c r="G248" s="7"/>
      <c r="H248" s="7"/>
      <c r="I248" s="7"/>
      <c r="J248" s="7"/>
      <c r="K248" s="414"/>
    </row>
    <row r="249" spans="1:11" s="25" customFormat="1" ht="9.9499999999999993" customHeight="1">
      <c r="A249" s="3"/>
      <c r="B249" s="3"/>
      <c r="C249" s="3"/>
      <c r="D249" s="3"/>
      <c r="E249" s="3"/>
      <c r="F249" s="3"/>
      <c r="G249" s="2"/>
      <c r="H249" s="2"/>
      <c r="I249" s="3"/>
      <c r="J249" s="3"/>
      <c r="K249" s="414"/>
    </row>
    <row r="250" spans="1:11" s="62" customFormat="1" ht="9.9499999999999993" customHeight="1">
      <c r="A250" s="97" t="s">
        <v>196</v>
      </c>
      <c r="B250" s="81"/>
      <c r="C250" s="81"/>
      <c r="D250" s="82"/>
      <c r="E250" s="57"/>
      <c r="F250" s="57"/>
      <c r="G250" s="57"/>
      <c r="H250" s="57"/>
      <c r="I250" s="57"/>
      <c r="J250" s="81"/>
      <c r="K250" s="414"/>
    </row>
    <row r="251" spans="1:11" s="25" customFormat="1" ht="8.65" customHeight="1">
      <c r="A251" s="10" t="s">
        <v>162</v>
      </c>
      <c r="B251" s="19"/>
      <c r="C251" s="19"/>
      <c r="D251" s="150" t="s">
        <v>288</v>
      </c>
      <c r="E251" s="13">
        <v>129824</v>
      </c>
      <c r="F251" s="13">
        <v>120232</v>
      </c>
      <c r="G251" s="13">
        <v>125304</v>
      </c>
      <c r="H251" s="13">
        <v>109202</v>
      </c>
      <c r="I251" s="14">
        <v>83818</v>
      </c>
      <c r="J251" s="3"/>
      <c r="K251" s="414"/>
    </row>
    <row r="252" spans="1:11" s="25" customFormat="1" ht="8.65" customHeight="1">
      <c r="A252" s="18" t="s">
        <v>216</v>
      </c>
      <c r="B252" s="19"/>
      <c r="C252" s="19"/>
      <c r="D252" s="150" t="s">
        <v>289</v>
      </c>
      <c r="E252" s="13">
        <v>266850</v>
      </c>
      <c r="F252" s="13">
        <v>287250</v>
      </c>
      <c r="G252" s="13">
        <v>290650</v>
      </c>
      <c r="H252" s="13">
        <v>262650</v>
      </c>
      <c r="I252" s="14">
        <v>243900</v>
      </c>
      <c r="J252" s="3"/>
      <c r="K252" s="414"/>
    </row>
    <row r="253" spans="1:11" s="25" customFormat="1" ht="8.65" customHeight="1">
      <c r="A253" s="18"/>
      <c r="B253" s="19"/>
      <c r="C253" s="19"/>
      <c r="D253" s="5"/>
      <c r="E253" s="13"/>
      <c r="F253" s="13"/>
      <c r="G253" s="13"/>
      <c r="H253" s="13"/>
      <c r="I253" s="13"/>
      <c r="J253" s="3"/>
      <c r="K253" s="414"/>
    </row>
    <row r="254" spans="1:11" s="101" customFormat="1" ht="9.9499999999999993" customHeight="1">
      <c r="A254" s="98" t="s">
        <v>195</v>
      </c>
      <c r="B254" s="125"/>
      <c r="C254" s="125"/>
      <c r="D254" s="99"/>
      <c r="E254" s="55">
        <v>396674</v>
      </c>
      <c r="F254" s="55">
        <v>407482</v>
      </c>
      <c r="G254" s="55">
        <v>415954</v>
      </c>
      <c r="H254" s="55">
        <v>371852</v>
      </c>
      <c r="I254" s="55">
        <v>327718</v>
      </c>
      <c r="J254" s="100"/>
      <c r="K254" s="414"/>
    </row>
    <row r="255" spans="1:11" s="25" customFormat="1" ht="8.65" customHeight="1">
      <c r="A255" s="1"/>
      <c r="B255" s="3"/>
      <c r="C255" s="3"/>
      <c r="D255" s="1"/>
      <c r="E255" s="7"/>
      <c r="F255" s="7"/>
      <c r="G255" s="7"/>
      <c r="H255" s="7"/>
      <c r="I255" s="7"/>
      <c r="J255" s="3"/>
      <c r="K255" s="414"/>
    </row>
    <row r="256" spans="1:11" s="101" customFormat="1" ht="9.9499999999999993" customHeight="1">
      <c r="A256" s="97" t="s">
        <v>197</v>
      </c>
      <c r="B256" s="100"/>
      <c r="C256" s="100"/>
      <c r="D256" s="97"/>
      <c r="E256" s="56"/>
      <c r="F256" s="56"/>
      <c r="G256" s="56"/>
      <c r="H256" s="56"/>
      <c r="I256" s="56"/>
      <c r="J256" s="100"/>
      <c r="K256" s="414"/>
    </row>
    <row r="257" spans="1:11" s="25" customFormat="1" ht="8.65" customHeight="1">
      <c r="A257" s="10" t="s">
        <v>163</v>
      </c>
      <c r="B257" s="19"/>
      <c r="C257" s="19"/>
      <c r="D257" s="5"/>
      <c r="E257" s="13">
        <v>3389200</v>
      </c>
      <c r="F257" s="13">
        <v>3319365</v>
      </c>
      <c r="G257" s="13">
        <v>3178155</v>
      </c>
      <c r="H257" s="13">
        <v>3001801</v>
      </c>
      <c r="I257" s="13">
        <v>2905750</v>
      </c>
      <c r="J257" s="3"/>
      <c r="K257" s="414"/>
    </row>
    <row r="258" spans="1:11" s="25" customFormat="1" ht="8.65" customHeight="1">
      <c r="A258" s="18" t="s">
        <v>162</v>
      </c>
      <c r="B258" s="19"/>
      <c r="C258" s="19"/>
      <c r="D258" s="5"/>
      <c r="E258" s="13">
        <v>132109</v>
      </c>
      <c r="F258" s="13">
        <v>121533</v>
      </c>
      <c r="G258" s="13">
        <v>127686</v>
      </c>
      <c r="H258" s="13">
        <v>110486</v>
      </c>
      <c r="I258" s="13">
        <v>90174</v>
      </c>
      <c r="J258" s="3"/>
      <c r="K258" s="414"/>
    </row>
    <row r="259" spans="1:11" s="25" customFormat="1" ht="8.65" customHeight="1">
      <c r="A259" s="18"/>
      <c r="B259" s="19"/>
      <c r="C259" s="19"/>
      <c r="D259" s="5"/>
      <c r="E259" s="13"/>
      <c r="F259" s="13"/>
      <c r="G259" s="13"/>
      <c r="H259" s="13"/>
      <c r="I259" s="13"/>
      <c r="J259" s="3"/>
      <c r="K259" s="414"/>
    </row>
    <row r="260" spans="1:11" s="101" customFormat="1" ht="9.9499999999999993" customHeight="1">
      <c r="A260" s="102" t="s">
        <v>198</v>
      </c>
      <c r="B260" s="137"/>
      <c r="C260" s="137"/>
      <c r="D260" s="103"/>
      <c r="E260" s="104">
        <v>3.8979405169361501</v>
      </c>
      <c r="F260" s="104">
        <v>3.6613328151619364</v>
      </c>
      <c r="G260" s="104">
        <v>4.0176139930242547</v>
      </c>
      <c r="H260" s="104">
        <v>3.6806570455536529</v>
      </c>
      <c r="I260" s="104">
        <v>3.1032951905704205</v>
      </c>
      <c r="J260" s="100"/>
      <c r="K260" s="414"/>
    </row>
    <row r="261" spans="1:11" s="62" customFormat="1" ht="9.9499999999999993" customHeight="1" thickBot="1">
      <c r="A261" s="83"/>
      <c r="B261" s="138"/>
      <c r="C261" s="138"/>
      <c r="D261" s="83"/>
      <c r="E261" s="84"/>
      <c r="F261" s="84"/>
      <c r="G261" s="84"/>
      <c r="H261" s="84"/>
      <c r="I261" s="84"/>
      <c r="J261" s="81"/>
      <c r="K261" s="414"/>
    </row>
    <row r="262" spans="1:11" s="23" customFormat="1" ht="9.9499999999999993" customHeight="1" thickBot="1">
      <c r="A262" s="1145" t="s">
        <v>164</v>
      </c>
      <c r="B262" s="1146"/>
      <c r="C262" s="1146"/>
      <c r="D262" s="1147"/>
      <c r="E262" s="7"/>
      <c r="F262" s="7"/>
      <c r="G262" s="7"/>
      <c r="H262" s="7"/>
      <c r="I262" s="7"/>
      <c r="J262" s="7"/>
      <c r="K262" s="414"/>
    </row>
    <row r="263" spans="1:11" s="25" customFormat="1" ht="9.9499999999999993" customHeight="1">
      <c r="A263" s="1"/>
      <c r="B263" s="3"/>
      <c r="C263" s="3"/>
      <c r="D263" s="1"/>
      <c r="E263" s="7"/>
      <c r="F263" s="7"/>
      <c r="G263" s="7"/>
      <c r="H263" s="7"/>
      <c r="I263" s="7"/>
      <c r="J263" s="3"/>
      <c r="K263" s="414"/>
    </row>
    <row r="264" spans="1:11" s="101" customFormat="1" ht="9.9499999999999993" customHeight="1">
      <c r="A264" s="42" t="s">
        <v>183</v>
      </c>
      <c r="B264" s="100"/>
      <c r="C264" s="100"/>
      <c r="D264" s="42"/>
      <c r="E264" s="56"/>
      <c r="F264" s="56"/>
      <c r="G264" s="56"/>
      <c r="H264" s="56"/>
      <c r="I264" s="56"/>
      <c r="J264" s="100"/>
      <c r="K264" s="414"/>
    </row>
    <row r="265" spans="1:11" s="25" customFormat="1" ht="9.9499999999999993" customHeight="1">
      <c r="A265" s="37"/>
      <c r="B265" s="3"/>
      <c r="C265" s="3"/>
      <c r="D265" s="1"/>
      <c r="E265" s="7"/>
      <c r="F265" s="7"/>
      <c r="G265" s="7"/>
      <c r="H265" s="7"/>
      <c r="I265" s="7"/>
      <c r="J265" s="3"/>
      <c r="K265" s="414"/>
    </row>
    <row r="266" spans="1:11" s="25" customFormat="1" ht="8.65" customHeight="1">
      <c r="A266" s="18" t="s">
        <v>184</v>
      </c>
      <c r="B266" s="19"/>
      <c r="C266" s="19"/>
      <c r="D266" s="5"/>
      <c r="E266" s="13">
        <v>0</v>
      </c>
      <c r="F266" s="13">
        <v>0</v>
      </c>
      <c r="G266" s="13">
        <v>0</v>
      </c>
      <c r="H266" s="13">
        <v>0</v>
      </c>
      <c r="I266" s="14">
        <v>0</v>
      </c>
      <c r="J266" s="7"/>
      <c r="K266" s="414"/>
    </row>
    <row r="267" spans="1:11" s="25" customFormat="1" ht="8.65" customHeight="1">
      <c r="A267" s="18" t="s">
        <v>185</v>
      </c>
      <c r="B267" s="19"/>
      <c r="C267" s="19"/>
      <c r="D267" s="5"/>
      <c r="E267" s="13">
        <v>0</v>
      </c>
      <c r="F267" s="13">
        <v>0</v>
      </c>
      <c r="G267" s="13">
        <v>0</v>
      </c>
      <c r="H267" s="13">
        <v>0</v>
      </c>
      <c r="I267" s="14">
        <v>0</v>
      </c>
      <c r="J267" s="7"/>
      <c r="K267" s="414"/>
    </row>
    <row r="268" spans="1:11" s="25" customFormat="1" ht="8.65" customHeight="1">
      <c r="A268" s="18" t="s">
        <v>186</v>
      </c>
      <c r="B268" s="19"/>
      <c r="C268" s="19"/>
      <c r="D268" s="5"/>
      <c r="E268" s="13">
        <v>26793</v>
      </c>
      <c r="F268" s="13">
        <v>31608</v>
      </c>
      <c r="G268" s="13">
        <v>51555</v>
      </c>
      <c r="H268" s="13">
        <v>57715</v>
      </c>
      <c r="I268" s="14">
        <v>53374</v>
      </c>
      <c r="J268" s="7"/>
      <c r="K268" s="414"/>
    </row>
    <row r="269" spans="1:11" s="25" customFormat="1" ht="8.65" customHeight="1">
      <c r="A269" s="18" t="s">
        <v>187</v>
      </c>
      <c r="B269" s="19"/>
      <c r="C269" s="19"/>
      <c r="D269" s="5"/>
      <c r="E269" s="13">
        <v>15231</v>
      </c>
      <c r="F269" s="13">
        <v>13475</v>
      </c>
      <c r="G269" s="13">
        <v>9943</v>
      </c>
      <c r="H269" s="13">
        <v>10867</v>
      </c>
      <c r="I269" s="14">
        <v>11090</v>
      </c>
      <c r="J269" s="7"/>
      <c r="K269" s="414"/>
    </row>
    <row r="270" spans="1:11" s="25" customFormat="1" ht="8.65" customHeight="1">
      <c r="A270" s="18" t="s">
        <v>188</v>
      </c>
      <c r="B270" s="19"/>
      <c r="C270" s="19"/>
      <c r="D270" s="5"/>
      <c r="E270" s="13">
        <v>31127</v>
      </c>
      <c r="F270" s="13">
        <v>30573</v>
      </c>
      <c r="G270" s="13">
        <v>28316</v>
      </c>
      <c r="H270" s="13">
        <v>31028</v>
      </c>
      <c r="I270" s="14">
        <v>31457</v>
      </c>
      <c r="J270" s="7"/>
      <c r="K270" s="414"/>
    </row>
    <row r="271" spans="1:11" s="25" customFormat="1" ht="8.65" customHeight="1">
      <c r="A271" s="18" t="s">
        <v>189</v>
      </c>
      <c r="B271" s="19"/>
      <c r="C271" s="19"/>
      <c r="D271" s="5"/>
      <c r="E271" s="13">
        <v>0</v>
      </c>
      <c r="F271" s="13">
        <v>0</v>
      </c>
      <c r="G271" s="13">
        <v>0</v>
      </c>
      <c r="H271" s="13">
        <v>0</v>
      </c>
      <c r="I271" s="14">
        <v>0</v>
      </c>
      <c r="J271" s="7"/>
      <c r="K271" s="414"/>
    </row>
    <row r="272" spans="1:11" s="25" customFormat="1" ht="8.65" customHeight="1">
      <c r="A272" s="18" t="s">
        <v>166</v>
      </c>
      <c r="B272" s="19"/>
      <c r="C272" s="19"/>
      <c r="D272" s="5"/>
      <c r="E272" s="13">
        <v>0</v>
      </c>
      <c r="F272" s="13">
        <v>0</v>
      </c>
      <c r="G272" s="13">
        <v>0</v>
      </c>
      <c r="H272" s="13">
        <v>0</v>
      </c>
      <c r="I272" s="14">
        <v>0</v>
      </c>
      <c r="J272" s="7"/>
      <c r="K272" s="414"/>
    </row>
    <row r="273" spans="1:11" s="25" customFormat="1" ht="8.65" customHeight="1">
      <c r="A273" s="18"/>
      <c r="B273" s="19"/>
      <c r="C273" s="19"/>
      <c r="D273" s="5"/>
      <c r="E273" s="21"/>
      <c r="F273" s="21"/>
      <c r="G273" s="20"/>
      <c r="H273" s="20"/>
      <c r="I273" s="21"/>
      <c r="J273" s="7"/>
      <c r="K273" s="414"/>
    </row>
    <row r="274" spans="1:11" s="101" customFormat="1" ht="9.9499999999999993" customHeight="1">
      <c r="A274" s="46" t="s">
        <v>182</v>
      </c>
      <c r="B274" s="125"/>
      <c r="C274" s="125"/>
      <c r="D274" s="91"/>
      <c r="E274" s="55">
        <v>73151</v>
      </c>
      <c r="F274" s="55">
        <v>75656</v>
      </c>
      <c r="G274" s="55">
        <v>89814</v>
      </c>
      <c r="H274" s="55">
        <v>99610</v>
      </c>
      <c r="I274" s="55">
        <v>95921</v>
      </c>
      <c r="J274" s="100"/>
      <c r="K274" s="414"/>
    </row>
    <row r="275" spans="1:11" s="25" customFormat="1" ht="12" customHeight="1">
      <c r="A275" s="145">
        <v>41</v>
      </c>
      <c r="B275" s="127" t="s">
        <v>303</v>
      </c>
      <c r="C275" s="39"/>
      <c r="D275" s="1144" t="s">
        <v>29</v>
      </c>
      <c r="E275" s="1144"/>
      <c r="F275" s="1144"/>
      <c r="G275" s="1144"/>
      <c r="H275" s="1144"/>
      <c r="I275" s="76" t="s">
        <v>243</v>
      </c>
      <c r="J275" s="3"/>
      <c r="K275" s="414"/>
    </row>
    <row r="276" spans="1:11" s="25" customFormat="1" ht="9.9499999999999993" customHeight="1">
      <c r="A276" s="128"/>
      <c r="B276" s="29"/>
      <c r="C276" s="29"/>
      <c r="D276" s="27"/>
      <c r="E276" s="27"/>
      <c r="F276" s="27"/>
      <c r="G276" s="27"/>
      <c r="H276" s="27"/>
      <c r="I276" s="26"/>
      <c r="J276" s="3"/>
      <c r="K276" s="414"/>
    </row>
    <row r="277" spans="1:11" s="101" customFormat="1" ht="9.9499999999999993" customHeight="1">
      <c r="A277" s="42"/>
      <c r="B277" s="100"/>
      <c r="C277" s="100"/>
      <c r="D277" s="94" t="s">
        <v>31</v>
      </c>
      <c r="E277" s="95">
        <v>2005</v>
      </c>
      <c r="F277" s="95">
        <v>2006</v>
      </c>
      <c r="G277" s="95">
        <v>2007</v>
      </c>
      <c r="H277" s="95">
        <v>2008</v>
      </c>
      <c r="I277" s="95">
        <v>2009</v>
      </c>
      <c r="J277" s="56"/>
      <c r="K277" s="414"/>
    </row>
    <row r="278" spans="1:11" s="25" customFormat="1" ht="9.9499999999999993" customHeight="1" thickBot="1">
      <c r="A278" s="1"/>
      <c r="B278" s="3"/>
      <c r="C278" s="3"/>
      <c r="D278" s="60"/>
      <c r="E278" s="61"/>
      <c r="F278" s="61"/>
      <c r="G278" s="61"/>
      <c r="H278" s="61"/>
      <c r="I278" s="61"/>
      <c r="J278" s="7"/>
      <c r="K278" s="414"/>
    </row>
    <row r="279" spans="1:11" s="23" customFormat="1" ht="9.9499999999999993" customHeight="1" thickBot="1">
      <c r="A279" s="1145" t="s">
        <v>164</v>
      </c>
      <c r="B279" s="1146"/>
      <c r="C279" s="1146"/>
      <c r="D279" s="1147"/>
      <c r="E279" s="7"/>
      <c r="F279" s="7"/>
      <c r="G279" s="7"/>
      <c r="H279" s="7"/>
      <c r="I279" s="7"/>
      <c r="J279" s="7"/>
      <c r="K279" s="414"/>
    </row>
    <row r="280" spans="1:11" s="25" customFormat="1" ht="9.9499999999999993" customHeight="1">
      <c r="A280" s="30"/>
      <c r="B280" s="3"/>
      <c r="C280" s="3"/>
      <c r="D280" s="30"/>
      <c r="E280" s="7"/>
      <c r="F280" s="7"/>
      <c r="G280" s="7"/>
      <c r="H280" s="7"/>
      <c r="I280" s="7"/>
      <c r="J280" s="7"/>
      <c r="K280" s="414"/>
    </row>
    <row r="281" spans="1:11" s="101" customFormat="1" ht="9.9499999999999993" customHeight="1">
      <c r="A281" s="42" t="s">
        <v>200</v>
      </c>
      <c r="B281" s="100"/>
      <c r="C281" s="100"/>
      <c r="D281" s="42"/>
      <c r="E281" s="105"/>
      <c r="F281" s="105"/>
      <c r="G281" s="106"/>
      <c r="H281" s="106"/>
      <c r="I281" s="105"/>
      <c r="J281" s="56"/>
      <c r="K281" s="414"/>
    </row>
    <row r="282" spans="1:11" s="25" customFormat="1" ht="8.85" customHeight="1">
      <c r="A282" s="1"/>
      <c r="B282" s="3"/>
      <c r="C282" s="3"/>
      <c r="D282" s="2"/>
      <c r="E282" s="22"/>
      <c r="F282" s="22"/>
      <c r="G282" s="24"/>
      <c r="H282" s="24"/>
      <c r="I282" s="22"/>
      <c r="J282" s="7"/>
      <c r="K282" s="414"/>
    </row>
    <row r="283" spans="1:11" s="25" customFormat="1" ht="8.65" customHeight="1">
      <c r="A283" s="18" t="s">
        <v>186</v>
      </c>
      <c r="B283" s="19"/>
      <c r="C283" s="19"/>
      <c r="D283" s="5"/>
      <c r="E283" s="13">
        <v>0</v>
      </c>
      <c r="F283" s="13">
        <v>0</v>
      </c>
      <c r="G283" s="13">
        <v>0</v>
      </c>
      <c r="H283" s="13">
        <v>0</v>
      </c>
      <c r="I283" s="14">
        <v>0</v>
      </c>
      <c r="J283" s="7"/>
      <c r="K283" s="414"/>
    </row>
    <row r="284" spans="1:11" s="25" customFormat="1" ht="8.65" customHeight="1">
      <c r="A284" s="18" t="s">
        <v>189</v>
      </c>
      <c r="B284" s="19"/>
      <c r="C284" s="19"/>
      <c r="D284" s="5"/>
      <c r="E284" s="13">
        <v>0</v>
      </c>
      <c r="F284" s="13">
        <v>0</v>
      </c>
      <c r="G284" s="13">
        <v>0</v>
      </c>
      <c r="H284" s="13">
        <v>0</v>
      </c>
      <c r="I284" s="14">
        <v>0</v>
      </c>
      <c r="J284" s="7"/>
      <c r="K284" s="414"/>
    </row>
    <row r="285" spans="1:11" s="25" customFormat="1" ht="8.65" customHeight="1">
      <c r="A285" s="18" t="s">
        <v>166</v>
      </c>
      <c r="B285" s="19"/>
      <c r="C285" s="19"/>
      <c r="D285" s="5"/>
      <c r="E285" s="13">
        <v>0</v>
      </c>
      <c r="F285" s="13">
        <v>0</v>
      </c>
      <c r="G285" s="13">
        <v>0</v>
      </c>
      <c r="H285" s="13">
        <v>0</v>
      </c>
      <c r="I285" s="14">
        <v>0</v>
      </c>
      <c r="J285" s="7"/>
      <c r="K285" s="414"/>
    </row>
    <row r="286" spans="1:11" s="25" customFormat="1" ht="8.65" customHeight="1">
      <c r="A286" s="18"/>
      <c r="B286" s="19"/>
      <c r="C286" s="19"/>
      <c r="D286" s="5"/>
      <c r="E286" s="13"/>
      <c r="F286" s="13"/>
      <c r="G286" s="13"/>
      <c r="H286" s="13"/>
      <c r="I286" s="14"/>
      <c r="J286" s="7"/>
      <c r="K286" s="414"/>
    </row>
    <row r="287" spans="1:11" s="101" customFormat="1" ht="9.9499999999999993" customHeight="1">
      <c r="A287" s="98" t="s">
        <v>201</v>
      </c>
      <c r="B287" s="125"/>
      <c r="C287" s="125"/>
      <c r="D287" s="99"/>
      <c r="E287" s="55">
        <v>0</v>
      </c>
      <c r="F287" s="55">
        <v>0</v>
      </c>
      <c r="G287" s="55">
        <v>0</v>
      </c>
      <c r="H287" s="55">
        <v>0</v>
      </c>
      <c r="I287" s="55">
        <v>0</v>
      </c>
      <c r="J287" s="56"/>
      <c r="K287" s="414"/>
    </row>
    <row r="288" spans="1:11" s="25" customFormat="1" ht="8.65" customHeight="1">
      <c r="A288" s="3"/>
      <c r="B288" s="3"/>
      <c r="C288" s="3"/>
      <c r="D288" s="2"/>
      <c r="E288" s="22"/>
      <c r="F288" s="22"/>
      <c r="G288" s="24"/>
      <c r="H288" s="24"/>
      <c r="I288" s="22"/>
      <c r="J288" s="7"/>
      <c r="K288" s="414"/>
    </row>
    <row r="289" spans="1:12" s="25" customFormat="1" ht="8.65" customHeight="1">
      <c r="A289" s="3"/>
      <c r="B289" s="3"/>
      <c r="C289" s="3"/>
      <c r="D289" s="2"/>
      <c r="E289" s="22"/>
      <c r="F289" s="22"/>
      <c r="G289" s="24"/>
      <c r="H289" s="24"/>
      <c r="I289" s="22"/>
      <c r="J289" s="7"/>
      <c r="K289" s="414"/>
    </row>
    <row r="290" spans="1:12" s="101" customFormat="1" ht="9.9499999999999993" customHeight="1">
      <c r="A290" s="42" t="s">
        <v>199</v>
      </c>
      <c r="B290" s="100"/>
      <c r="C290" s="100"/>
      <c r="D290" s="42"/>
      <c r="E290" s="105"/>
      <c r="F290" s="105"/>
      <c r="G290" s="106"/>
      <c r="H290" s="106"/>
      <c r="I290" s="105"/>
      <c r="J290" s="56"/>
      <c r="K290" s="414"/>
    </row>
    <row r="291" spans="1:12" s="25" customFormat="1" ht="8.65" customHeight="1">
      <c r="A291" s="1"/>
      <c r="B291" s="3"/>
      <c r="C291" s="3"/>
      <c r="D291" s="1"/>
      <c r="E291" s="7"/>
      <c r="F291" s="7"/>
      <c r="G291" s="7"/>
      <c r="H291" s="7"/>
      <c r="I291" s="7"/>
      <c r="J291" s="3"/>
      <c r="K291" s="414"/>
    </row>
    <row r="292" spans="1:12" s="25" customFormat="1" ht="8.65" customHeight="1">
      <c r="A292" s="18" t="s">
        <v>184</v>
      </c>
      <c r="B292" s="19"/>
      <c r="C292" s="19"/>
      <c r="D292" s="17" t="s">
        <v>167</v>
      </c>
      <c r="E292" s="13">
        <v>0</v>
      </c>
      <c r="F292" s="13">
        <v>0</v>
      </c>
      <c r="G292" s="13">
        <v>0</v>
      </c>
      <c r="H292" s="13">
        <v>0</v>
      </c>
      <c r="I292" s="14">
        <v>0</v>
      </c>
      <c r="J292" s="3"/>
      <c r="K292" s="414"/>
    </row>
    <row r="293" spans="1:12" s="25" customFormat="1" ht="8.65" customHeight="1">
      <c r="A293" s="18" t="s">
        <v>185</v>
      </c>
      <c r="B293" s="19"/>
      <c r="C293" s="19"/>
      <c r="D293" s="17" t="s">
        <v>168</v>
      </c>
      <c r="E293" s="13">
        <v>0</v>
      </c>
      <c r="F293" s="13">
        <v>0</v>
      </c>
      <c r="G293" s="13">
        <v>0</v>
      </c>
      <c r="H293" s="13">
        <v>0</v>
      </c>
      <c r="I293" s="14">
        <v>0</v>
      </c>
      <c r="J293" s="3"/>
      <c r="K293" s="414"/>
    </row>
    <row r="294" spans="1:12" s="25" customFormat="1" ht="8.65" customHeight="1">
      <c r="A294" s="18" t="s">
        <v>186</v>
      </c>
      <c r="B294" s="19"/>
      <c r="C294" s="19"/>
      <c r="D294" s="17" t="s">
        <v>169</v>
      </c>
      <c r="E294" s="13">
        <v>0</v>
      </c>
      <c r="F294" s="13">
        <v>0</v>
      </c>
      <c r="G294" s="13">
        <v>1428</v>
      </c>
      <c r="H294" s="13">
        <v>7067</v>
      </c>
      <c r="I294" s="14">
        <v>4685</v>
      </c>
      <c r="J294" s="3"/>
      <c r="K294" s="414"/>
    </row>
    <row r="295" spans="1:12" s="25" customFormat="1" ht="8.65" customHeight="1">
      <c r="A295" s="18" t="s">
        <v>187</v>
      </c>
      <c r="B295" s="19"/>
      <c r="C295" s="19"/>
      <c r="D295" s="17" t="s">
        <v>165</v>
      </c>
      <c r="E295" s="13">
        <v>0</v>
      </c>
      <c r="F295" s="13">
        <v>0</v>
      </c>
      <c r="G295" s="13">
        <v>0</v>
      </c>
      <c r="H295" s="13">
        <v>0</v>
      </c>
      <c r="I295" s="14">
        <v>0</v>
      </c>
      <c r="J295" s="3"/>
      <c r="K295" s="414"/>
    </row>
    <row r="296" spans="1:12" s="25" customFormat="1" ht="8.65" customHeight="1">
      <c r="A296" s="18" t="s">
        <v>188</v>
      </c>
      <c r="B296" s="19"/>
      <c r="C296" s="19"/>
      <c r="D296" s="17" t="s">
        <v>170</v>
      </c>
      <c r="E296" s="13">
        <v>5095</v>
      </c>
      <c r="F296" s="13">
        <v>3741</v>
      </c>
      <c r="G296" s="13">
        <v>2209</v>
      </c>
      <c r="H296" s="13">
        <v>0</v>
      </c>
      <c r="I296" s="14">
        <v>0</v>
      </c>
      <c r="J296" s="3"/>
      <c r="K296" s="414"/>
    </row>
    <row r="297" spans="1:12" s="25" customFormat="1" ht="8.65" customHeight="1">
      <c r="A297" s="18" t="s">
        <v>189</v>
      </c>
      <c r="B297" s="19"/>
      <c r="C297" s="19"/>
      <c r="D297" s="17" t="s">
        <v>209</v>
      </c>
      <c r="E297" s="13">
        <v>0</v>
      </c>
      <c r="F297" s="13">
        <v>0</v>
      </c>
      <c r="G297" s="13">
        <v>0</v>
      </c>
      <c r="H297" s="13">
        <v>0</v>
      </c>
      <c r="I297" s="14">
        <v>0</v>
      </c>
      <c r="J297" s="3"/>
      <c r="K297" s="414"/>
    </row>
    <row r="298" spans="1:12" s="25" customFormat="1" ht="8.65" customHeight="1">
      <c r="A298" s="18" t="s">
        <v>166</v>
      </c>
      <c r="B298" s="19"/>
      <c r="C298" s="19"/>
      <c r="D298" s="17" t="s">
        <v>210</v>
      </c>
      <c r="E298" s="13">
        <v>0</v>
      </c>
      <c r="F298" s="13">
        <v>0</v>
      </c>
      <c r="G298" s="13">
        <v>0</v>
      </c>
      <c r="H298" s="13">
        <v>0</v>
      </c>
      <c r="I298" s="14">
        <v>0</v>
      </c>
      <c r="J298" s="3"/>
      <c r="K298" s="414"/>
    </row>
    <row r="299" spans="1:12" s="25" customFormat="1" ht="8.65" customHeight="1">
      <c r="A299" s="18" t="s">
        <v>213</v>
      </c>
      <c r="B299" s="19"/>
      <c r="C299" s="19"/>
      <c r="D299" s="17"/>
      <c r="E299" s="13">
        <v>0</v>
      </c>
      <c r="F299" s="13">
        <v>0</v>
      </c>
      <c r="G299" s="13">
        <v>0</v>
      </c>
      <c r="H299" s="13">
        <v>0</v>
      </c>
      <c r="I299" s="14">
        <v>0</v>
      </c>
      <c r="J299" s="3"/>
      <c r="K299" s="414"/>
    </row>
    <row r="300" spans="1:12" s="25" customFormat="1" ht="8.65" customHeight="1">
      <c r="A300" s="18"/>
      <c r="B300" s="19"/>
      <c r="C300" s="19"/>
      <c r="D300" s="5"/>
      <c r="E300" s="13"/>
      <c r="F300" s="13"/>
      <c r="G300" s="13"/>
      <c r="H300" s="13"/>
      <c r="I300" s="13"/>
      <c r="J300" s="3"/>
      <c r="K300" s="414"/>
    </row>
    <row r="301" spans="1:12" s="101" customFormat="1" ht="9.9499999999999993" customHeight="1">
      <c r="A301" s="46" t="s">
        <v>191</v>
      </c>
      <c r="B301" s="125"/>
      <c r="C301" s="125"/>
      <c r="D301" s="91"/>
      <c r="E301" s="69">
        <v>5095</v>
      </c>
      <c r="F301" s="69">
        <v>3741</v>
      </c>
      <c r="G301" s="107">
        <v>3637</v>
      </c>
      <c r="H301" s="107">
        <v>7067</v>
      </c>
      <c r="I301" s="69">
        <v>4685</v>
      </c>
      <c r="J301" s="108" t="s">
        <v>270</v>
      </c>
      <c r="K301" s="414"/>
      <c r="L301" s="143"/>
    </row>
    <row r="302" spans="1:12" s="25" customFormat="1" ht="8.65" customHeight="1">
      <c r="A302" s="1"/>
      <c r="B302" s="3"/>
      <c r="C302" s="3"/>
      <c r="D302" s="2"/>
      <c r="E302" s="7"/>
      <c r="F302" s="7"/>
      <c r="G302" s="7"/>
      <c r="H302" s="7"/>
      <c r="I302" s="7"/>
      <c r="J302" s="33">
        <v>24225</v>
      </c>
      <c r="K302" s="414"/>
    </row>
    <row r="303" spans="1:12" s="25" customFormat="1" ht="8.65" customHeight="1">
      <c r="A303" s="1"/>
      <c r="B303" s="3"/>
      <c r="C303" s="3"/>
      <c r="D303" s="2"/>
      <c r="E303" s="7"/>
      <c r="F303" s="7"/>
      <c r="G303" s="7"/>
      <c r="H303" s="7"/>
      <c r="I303" s="7"/>
      <c r="J303" s="3"/>
      <c r="K303" s="414"/>
    </row>
    <row r="304" spans="1:12" s="101" customFormat="1" ht="9.9499999999999993" customHeight="1">
      <c r="A304" s="42" t="s">
        <v>202</v>
      </c>
      <c r="B304" s="100"/>
      <c r="C304" s="100"/>
      <c r="D304" s="42"/>
      <c r="E304" s="105"/>
      <c r="F304" s="105"/>
      <c r="G304" s="106"/>
      <c r="H304" s="106"/>
      <c r="I304" s="105"/>
      <c r="J304" s="56"/>
      <c r="K304" s="414"/>
    </row>
    <row r="305" spans="1:11" s="25" customFormat="1" ht="8.65" customHeight="1">
      <c r="A305" s="1"/>
      <c r="B305" s="3"/>
      <c r="C305" s="3"/>
      <c r="D305" s="1"/>
      <c r="E305" s="7"/>
      <c r="F305" s="7"/>
      <c r="G305" s="7"/>
      <c r="H305" s="7"/>
      <c r="I305" s="7"/>
      <c r="J305" s="3"/>
      <c r="K305" s="414"/>
    </row>
    <row r="306" spans="1:11" s="25" customFormat="1" ht="8.65" customHeight="1">
      <c r="A306" s="18" t="s">
        <v>184</v>
      </c>
      <c r="B306" s="19"/>
      <c r="C306" s="19"/>
      <c r="D306" s="17" t="s">
        <v>171</v>
      </c>
      <c r="E306" s="13">
        <v>0</v>
      </c>
      <c r="F306" s="13">
        <v>0</v>
      </c>
      <c r="G306" s="13">
        <v>0</v>
      </c>
      <c r="H306" s="13">
        <v>0</v>
      </c>
      <c r="I306" s="14">
        <v>0</v>
      </c>
      <c r="J306" s="3"/>
      <c r="K306" s="414"/>
    </row>
    <row r="307" spans="1:11" s="25" customFormat="1" ht="8.65" customHeight="1">
      <c r="A307" s="18" t="s">
        <v>185</v>
      </c>
      <c r="B307" s="19"/>
      <c r="C307" s="19"/>
      <c r="D307" s="17" t="s">
        <v>172</v>
      </c>
      <c r="E307" s="13">
        <v>0</v>
      </c>
      <c r="F307" s="13">
        <v>0</v>
      </c>
      <c r="G307" s="13">
        <v>0</v>
      </c>
      <c r="H307" s="13">
        <v>0</v>
      </c>
      <c r="I307" s="14">
        <v>0</v>
      </c>
      <c r="J307" s="3"/>
      <c r="K307" s="414"/>
    </row>
    <row r="308" spans="1:11" s="25" customFormat="1" ht="8.65" customHeight="1">
      <c r="A308" s="18" t="s">
        <v>186</v>
      </c>
      <c r="B308" s="19"/>
      <c r="C308" s="19"/>
      <c r="D308" s="17" t="s">
        <v>173</v>
      </c>
      <c r="E308" s="13">
        <v>6582</v>
      </c>
      <c r="F308" s="13">
        <v>411</v>
      </c>
      <c r="G308" s="13">
        <v>0</v>
      </c>
      <c r="H308" s="13">
        <v>0</v>
      </c>
      <c r="I308" s="14">
        <v>0</v>
      </c>
      <c r="J308" s="3"/>
      <c r="K308" s="414"/>
    </row>
    <row r="309" spans="1:11" s="25" customFormat="1" ht="8.65" customHeight="1">
      <c r="A309" s="18" t="s">
        <v>187</v>
      </c>
      <c r="B309" s="19"/>
      <c r="C309" s="19"/>
      <c r="D309" s="17" t="s">
        <v>174</v>
      </c>
      <c r="E309" s="13">
        <v>2758</v>
      </c>
      <c r="F309" s="13">
        <v>7966</v>
      </c>
      <c r="G309" s="13">
        <v>13104</v>
      </c>
      <c r="H309" s="13">
        <v>117158</v>
      </c>
      <c r="I309" s="14">
        <v>118504</v>
      </c>
      <c r="J309" s="3"/>
      <c r="K309" s="414"/>
    </row>
    <row r="310" spans="1:11" s="25" customFormat="1" ht="8.65" customHeight="1">
      <c r="A310" s="18" t="s">
        <v>188</v>
      </c>
      <c r="B310" s="19"/>
      <c r="C310" s="19"/>
      <c r="D310" s="17" t="s">
        <v>175</v>
      </c>
      <c r="E310" s="13">
        <v>0</v>
      </c>
      <c r="F310" s="13">
        <v>0</v>
      </c>
      <c r="G310" s="13">
        <v>0</v>
      </c>
      <c r="H310" s="13">
        <v>800</v>
      </c>
      <c r="I310" s="14">
        <v>3166</v>
      </c>
      <c r="J310" s="3"/>
      <c r="K310" s="414"/>
    </row>
    <row r="311" spans="1:11" s="25" customFormat="1" ht="8.65" customHeight="1">
      <c r="A311" s="18" t="s">
        <v>189</v>
      </c>
      <c r="B311" s="19"/>
      <c r="C311" s="19"/>
      <c r="D311" s="17" t="s">
        <v>211</v>
      </c>
      <c r="E311" s="13">
        <v>0</v>
      </c>
      <c r="F311" s="13">
        <v>0</v>
      </c>
      <c r="G311" s="13">
        <v>0</v>
      </c>
      <c r="H311" s="13">
        <v>0</v>
      </c>
      <c r="I311" s="14">
        <v>0</v>
      </c>
      <c r="J311" s="3"/>
      <c r="K311" s="414"/>
    </row>
    <row r="312" spans="1:11" s="25" customFormat="1" ht="8.65" customHeight="1">
      <c r="A312" s="18" t="s">
        <v>166</v>
      </c>
      <c r="B312" s="19"/>
      <c r="C312" s="19"/>
      <c r="D312" s="17" t="s">
        <v>212</v>
      </c>
      <c r="E312" s="13">
        <v>0</v>
      </c>
      <c r="F312" s="13">
        <v>0</v>
      </c>
      <c r="G312" s="13">
        <v>0</v>
      </c>
      <c r="H312" s="13">
        <v>0</v>
      </c>
      <c r="I312" s="14">
        <v>0</v>
      </c>
      <c r="J312" s="3"/>
      <c r="K312" s="414"/>
    </row>
    <row r="313" spans="1:11" s="25" customFormat="1" ht="8.65" customHeight="1">
      <c r="A313" s="18"/>
      <c r="B313" s="19"/>
      <c r="C313" s="19"/>
      <c r="D313" s="17"/>
      <c r="E313" s="13"/>
      <c r="F313" s="13"/>
      <c r="G313" s="13"/>
      <c r="H313" s="13"/>
      <c r="I313" s="14"/>
      <c r="J313" s="3"/>
      <c r="K313" s="414"/>
    </row>
    <row r="314" spans="1:11" s="101" customFormat="1" ht="9.9499999999999993" customHeight="1">
      <c r="A314" s="46" t="s">
        <v>190</v>
      </c>
      <c r="B314" s="125"/>
      <c r="C314" s="125"/>
      <c r="D314" s="91"/>
      <c r="E314" s="69">
        <v>9340</v>
      </c>
      <c r="F314" s="69">
        <v>8377</v>
      </c>
      <c r="G314" s="107">
        <v>13104</v>
      </c>
      <c r="H314" s="107">
        <v>117958</v>
      </c>
      <c r="I314" s="69">
        <v>121670</v>
      </c>
      <c r="J314" s="100"/>
      <c r="K314" s="414"/>
    </row>
    <row r="315" spans="1:11" s="25" customFormat="1" ht="8.65" customHeight="1" thickBot="1">
      <c r="A315" s="1"/>
      <c r="B315" s="3"/>
      <c r="C315" s="3"/>
      <c r="D315" s="2"/>
      <c r="E315" s="7"/>
      <c r="F315" s="7"/>
      <c r="G315" s="7"/>
      <c r="H315" s="7"/>
      <c r="I315" s="7"/>
      <c r="J315" s="3"/>
      <c r="K315" s="414"/>
    </row>
    <row r="316" spans="1:11" s="23" customFormat="1" ht="9.9499999999999993" customHeight="1" thickBot="1">
      <c r="A316" s="1145" t="s">
        <v>180</v>
      </c>
      <c r="B316" s="1146"/>
      <c r="C316" s="1147"/>
      <c r="D316" s="64"/>
      <c r="E316" s="7"/>
      <c r="F316" s="7"/>
      <c r="G316" s="7"/>
      <c r="H316" s="7"/>
      <c r="I316" s="7"/>
      <c r="J316" s="7"/>
      <c r="K316" s="414"/>
    </row>
    <row r="317" spans="1:11" s="25" customFormat="1" ht="8.65" customHeight="1">
      <c r="A317" s="1"/>
      <c r="B317" s="3"/>
      <c r="C317" s="3"/>
      <c r="D317" s="2"/>
      <c r="E317" s="7"/>
      <c r="F317" s="7"/>
      <c r="G317" s="7"/>
      <c r="H317" s="7"/>
      <c r="I317" s="7"/>
      <c r="J317" s="3"/>
      <c r="K317" s="414"/>
    </row>
    <row r="318" spans="1:11" s="25" customFormat="1" ht="8.65" customHeight="1">
      <c r="A318" s="18" t="s">
        <v>204</v>
      </c>
      <c r="B318" s="19"/>
      <c r="C318" s="19"/>
      <c r="D318" s="17" t="s">
        <v>161</v>
      </c>
      <c r="E318" s="13">
        <v>70020</v>
      </c>
      <c r="F318" s="13">
        <v>70020</v>
      </c>
      <c r="G318" s="13">
        <v>70020</v>
      </c>
      <c r="H318" s="13">
        <v>70020</v>
      </c>
      <c r="I318" s="14">
        <v>70020</v>
      </c>
      <c r="J318" s="3"/>
      <c r="K318" s="414"/>
    </row>
    <row r="319" spans="1:11" s="25" customFormat="1" ht="8.65" customHeight="1">
      <c r="A319" s="18" t="s">
        <v>179</v>
      </c>
      <c r="B319" s="19"/>
      <c r="C319" s="19"/>
      <c r="D319" s="17" t="s">
        <v>161</v>
      </c>
      <c r="E319" s="13">
        <v>41762</v>
      </c>
      <c r="F319" s="13">
        <v>43057</v>
      </c>
      <c r="G319" s="13">
        <v>35557</v>
      </c>
      <c r="H319" s="13">
        <v>39534</v>
      </c>
      <c r="I319" s="14">
        <v>40909</v>
      </c>
      <c r="J319" s="3"/>
      <c r="K319" s="414"/>
    </row>
    <row r="320" spans="1:11" s="25" customFormat="1" ht="8.65" customHeight="1">
      <c r="A320" s="18" t="s">
        <v>159</v>
      </c>
      <c r="B320" s="19"/>
      <c r="C320" s="19"/>
      <c r="D320" s="17" t="s">
        <v>161</v>
      </c>
      <c r="E320" s="13">
        <v>60814</v>
      </c>
      <c r="F320" s="13">
        <v>60814</v>
      </c>
      <c r="G320" s="13">
        <v>63907</v>
      </c>
      <c r="H320" s="13">
        <v>63907</v>
      </c>
      <c r="I320" s="14">
        <v>63907</v>
      </c>
      <c r="J320" s="3"/>
      <c r="K320" s="414"/>
    </row>
    <row r="321" spans="1:12" s="25" customFormat="1" ht="8.65" customHeight="1">
      <c r="A321" s="18"/>
      <c r="B321" s="19"/>
      <c r="C321" s="19"/>
      <c r="D321" s="17"/>
      <c r="E321" s="13"/>
      <c r="F321" s="13"/>
      <c r="G321" s="13"/>
      <c r="H321" s="13"/>
      <c r="I321" s="14"/>
      <c r="J321" s="3"/>
      <c r="K321" s="414"/>
    </row>
    <row r="322" spans="1:12" s="101" customFormat="1" ht="8.65" customHeight="1">
      <c r="A322" s="46" t="s">
        <v>192</v>
      </c>
      <c r="B322" s="125"/>
      <c r="C322" s="125"/>
      <c r="D322" s="91" t="s">
        <v>176</v>
      </c>
      <c r="E322" s="69">
        <v>181936</v>
      </c>
      <c r="F322" s="69">
        <v>182268</v>
      </c>
      <c r="G322" s="107">
        <v>182588</v>
      </c>
      <c r="H322" s="107">
        <v>291419</v>
      </c>
      <c r="I322" s="69">
        <v>296506</v>
      </c>
      <c r="J322" s="108" t="s">
        <v>270</v>
      </c>
      <c r="K322" s="414"/>
      <c r="L322" s="143"/>
    </row>
    <row r="323" spans="1:12" s="25" customFormat="1" ht="8.65" customHeight="1" thickBot="1">
      <c r="A323" s="37"/>
      <c r="B323" s="81"/>
      <c r="C323" s="81"/>
      <c r="D323" s="37"/>
      <c r="E323" s="87"/>
      <c r="F323" s="87"/>
      <c r="G323" s="88"/>
      <c r="H323" s="88"/>
      <c r="I323" s="87"/>
      <c r="J323" s="33">
        <v>1134717</v>
      </c>
      <c r="K323" s="414"/>
    </row>
    <row r="324" spans="1:12" s="23" customFormat="1" ht="9.9499999999999993" customHeight="1" thickBot="1">
      <c r="A324" s="1145" t="s">
        <v>257</v>
      </c>
      <c r="B324" s="1146"/>
      <c r="C324" s="1147"/>
      <c r="D324" s="64"/>
      <c r="E324" s="7"/>
      <c r="F324" s="7"/>
      <c r="G324" s="7"/>
      <c r="H324" s="7"/>
      <c r="I324" s="7"/>
      <c r="J324" s="7"/>
      <c r="K324" s="414"/>
    </row>
    <row r="325" spans="1:12" s="25" customFormat="1" ht="9.9499999999999993" customHeight="1">
      <c r="A325" s="37"/>
      <c r="B325" s="81"/>
      <c r="C325" s="81"/>
      <c r="D325" s="37"/>
      <c r="E325" s="87"/>
      <c r="F325" s="87"/>
      <c r="G325" s="88"/>
      <c r="H325" s="88"/>
      <c r="I325" s="87"/>
      <c r="J325" s="7"/>
      <c r="K325" s="414"/>
    </row>
    <row r="326" spans="1:12" s="25" customFormat="1" ht="9.9499999999999993" customHeight="1">
      <c r="A326" s="139" t="s">
        <v>267</v>
      </c>
      <c r="B326" s="139"/>
      <c r="C326" s="146"/>
      <c r="D326" s="58"/>
      <c r="E326" s="85"/>
      <c r="F326" s="85"/>
      <c r="G326" s="86"/>
      <c r="H326" s="86"/>
      <c r="I326" s="85"/>
      <c r="J326" s="7"/>
      <c r="K326" s="414"/>
    </row>
    <row r="327" spans="1:12" s="25" customFormat="1" ht="9.9499999999999993" customHeight="1">
      <c r="A327" s="140" t="s">
        <v>182</v>
      </c>
      <c r="B327" s="140"/>
      <c r="C327" s="147"/>
      <c r="D327" s="58"/>
      <c r="E327" s="13">
        <v>26793</v>
      </c>
      <c r="F327" s="13">
        <v>31608</v>
      </c>
      <c r="G327" s="13">
        <v>51555</v>
      </c>
      <c r="H327" s="13">
        <v>57715</v>
      </c>
      <c r="I327" s="14">
        <v>53374</v>
      </c>
      <c r="J327" s="7"/>
      <c r="K327" s="414"/>
    </row>
    <row r="328" spans="1:12" s="25" customFormat="1" ht="9.9499999999999993" customHeight="1">
      <c r="A328" s="140" t="s">
        <v>256</v>
      </c>
      <c r="B328" s="140"/>
      <c r="C328" s="146" t="s">
        <v>268</v>
      </c>
      <c r="D328" s="151"/>
      <c r="E328" s="13"/>
      <c r="F328" s="13"/>
      <c r="G328" s="13"/>
      <c r="H328" s="13">
        <v>-12400</v>
      </c>
      <c r="I328" s="14">
        <v>-12200</v>
      </c>
      <c r="J328" s="7"/>
      <c r="K328" s="414"/>
    </row>
    <row r="329" spans="1:12" s="25" customFormat="1" ht="9.9499999999999993" customHeight="1">
      <c r="A329" s="140" t="s">
        <v>255</v>
      </c>
      <c r="B329" s="140"/>
      <c r="C329" s="146" t="s">
        <v>268</v>
      </c>
      <c r="D329" s="151"/>
      <c r="E329" s="85"/>
      <c r="F329" s="85"/>
      <c r="G329" s="86"/>
      <c r="H329" s="13">
        <v>-34782</v>
      </c>
      <c r="I329" s="14">
        <v>-36420</v>
      </c>
      <c r="J329" s="7"/>
      <c r="K329" s="414"/>
    </row>
    <row r="330" spans="1:12" s="25" customFormat="1" ht="8.65" customHeight="1">
      <c r="A330" s="139" t="s">
        <v>263</v>
      </c>
      <c r="B330" s="139"/>
      <c r="C330" s="146"/>
      <c r="D330" s="58"/>
      <c r="E330" s="85"/>
      <c r="F330" s="85"/>
      <c r="G330" s="86"/>
      <c r="H330" s="86"/>
      <c r="I330" s="85"/>
      <c r="J330" s="7"/>
      <c r="K330" s="414"/>
    </row>
    <row r="331" spans="1:12" s="25" customFormat="1" ht="8.65" customHeight="1">
      <c r="A331" s="140" t="s">
        <v>253</v>
      </c>
      <c r="B331" s="140"/>
      <c r="C331" s="146" t="s">
        <v>268</v>
      </c>
      <c r="D331" s="148" t="s">
        <v>290</v>
      </c>
      <c r="E331" s="13"/>
      <c r="F331" s="85"/>
      <c r="G331" s="86"/>
      <c r="H331" s="13">
        <v>0</v>
      </c>
      <c r="I331" s="14">
        <v>1307</v>
      </c>
      <c r="J331" s="7"/>
      <c r="K331" s="414"/>
    </row>
    <row r="332" spans="1:12" s="25" customFormat="1" ht="8.65" customHeight="1">
      <c r="A332" s="140" t="s">
        <v>182</v>
      </c>
      <c r="B332" s="140"/>
      <c r="C332" s="147"/>
      <c r="D332" s="58"/>
      <c r="E332" s="13">
        <v>15231</v>
      </c>
      <c r="F332" s="13">
        <v>13475</v>
      </c>
      <c r="G332" s="13">
        <v>9943</v>
      </c>
      <c r="H332" s="13">
        <v>10867</v>
      </c>
      <c r="I332" s="14">
        <v>11090</v>
      </c>
      <c r="J332" s="7"/>
      <c r="K332" s="414"/>
    </row>
    <row r="333" spans="1:12" s="25" customFormat="1" ht="8.65" customHeight="1">
      <c r="A333" s="140" t="s">
        <v>254</v>
      </c>
      <c r="B333" s="140"/>
      <c r="C333" s="147"/>
      <c r="D333" s="58"/>
      <c r="E333" s="13">
        <v>-15211</v>
      </c>
      <c r="F333" s="13">
        <v>-13450</v>
      </c>
      <c r="G333" s="13">
        <v>-9925</v>
      </c>
      <c r="H333" s="13">
        <v>-10846</v>
      </c>
      <c r="I333" s="14">
        <v>-11052</v>
      </c>
      <c r="J333" s="7"/>
      <c r="K333" s="414"/>
    </row>
    <row r="334" spans="1:12" s="25" customFormat="1" ht="8.65" customHeight="1">
      <c r="A334" s="139" t="s">
        <v>264</v>
      </c>
      <c r="B334" s="139"/>
      <c r="C334" s="146" t="s">
        <v>268</v>
      </c>
      <c r="D334" s="151"/>
      <c r="E334" s="13"/>
      <c r="F334" s="85"/>
      <c r="G334" s="86"/>
      <c r="H334" s="86"/>
      <c r="I334" s="85"/>
      <c r="J334" s="7"/>
      <c r="K334" s="414"/>
    </row>
    <row r="335" spans="1:12" s="25" customFormat="1" ht="8.65" customHeight="1">
      <c r="A335" s="140" t="s">
        <v>250</v>
      </c>
      <c r="B335" s="140"/>
      <c r="C335" s="1158" t="s">
        <v>269</v>
      </c>
      <c r="D335" s="1159"/>
      <c r="E335" s="85"/>
      <c r="F335" s="85"/>
      <c r="G335" s="86"/>
      <c r="H335" s="13">
        <v>4290</v>
      </c>
      <c r="I335" s="14">
        <v>4290</v>
      </c>
      <c r="J335" s="7"/>
      <c r="K335" s="414"/>
    </row>
    <row r="336" spans="1:12" s="25" customFormat="1" ht="8.65" customHeight="1">
      <c r="A336" s="139" t="s">
        <v>265</v>
      </c>
      <c r="B336" s="139"/>
      <c r="C336" s="146"/>
      <c r="D336" s="58"/>
      <c r="E336" s="85"/>
      <c r="F336" s="85"/>
      <c r="G336" s="86"/>
      <c r="H336" s="86"/>
      <c r="I336" s="85"/>
      <c r="J336" s="7"/>
      <c r="K336" s="414"/>
    </row>
    <row r="337" spans="1:11" s="25" customFormat="1" ht="8.65" customHeight="1">
      <c r="A337" s="140" t="s">
        <v>248</v>
      </c>
      <c r="B337" s="140"/>
      <c r="C337" s="146" t="s">
        <v>268</v>
      </c>
      <c r="D337" s="149" t="s">
        <v>291</v>
      </c>
      <c r="E337" s="85"/>
      <c r="F337" s="85"/>
      <c r="G337" s="86"/>
      <c r="H337" s="13">
        <v>5980</v>
      </c>
      <c r="I337" s="14">
        <v>6943</v>
      </c>
      <c r="J337" s="7"/>
      <c r="K337" s="414"/>
    </row>
    <row r="338" spans="1:11" s="25" customFormat="1" ht="8.65" customHeight="1">
      <c r="A338" s="140" t="s">
        <v>249</v>
      </c>
      <c r="B338" s="140"/>
      <c r="C338" s="146" t="s">
        <v>268</v>
      </c>
      <c r="D338" s="149"/>
      <c r="E338" s="85"/>
      <c r="F338" s="85"/>
      <c r="G338" s="86"/>
      <c r="H338" s="13">
        <v>13895</v>
      </c>
      <c r="I338" s="14">
        <v>13930</v>
      </c>
      <c r="J338" s="7"/>
      <c r="K338" s="414"/>
    </row>
    <row r="339" spans="1:11" s="25" customFormat="1" ht="8.65" customHeight="1">
      <c r="A339" s="140" t="s">
        <v>182</v>
      </c>
      <c r="B339" s="140"/>
      <c r="C339" s="147"/>
      <c r="D339" s="17"/>
      <c r="E339" s="13">
        <v>31127</v>
      </c>
      <c r="F339" s="13">
        <v>30573</v>
      </c>
      <c r="G339" s="13">
        <v>28316</v>
      </c>
      <c r="H339" s="13">
        <v>31028</v>
      </c>
      <c r="I339" s="14">
        <v>31457</v>
      </c>
      <c r="J339" s="7"/>
      <c r="K339" s="414"/>
    </row>
    <row r="340" spans="1:11" s="25" customFormat="1" ht="8.65" customHeight="1">
      <c r="A340" s="1160" t="s">
        <v>251</v>
      </c>
      <c r="B340" s="1161"/>
      <c r="C340" s="147"/>
      <c r="D340" s="17"/>
      <c r="E340" s="13">
        <v>-24560</v>
      </c>
      <c r="F340" s="13">
        <v>-24135</v>
      </c>
      <c r="G340" s="13">
        <v>-23692</v>
      </c>
      <c r="H340" s="13">
        <v>-23945</v>
      </c>
      <c r="I340" s="14">
        <v>-23995</v>
      </c>
      <c r="J340" s="7"/>
      <c r="K340" s="414"/>
    </row>
    <row r="341" spans="1:11" s="25" customFormat="1" ht="8.65" customHeight="1">
      <c r="A341" s="139" t="s">
        <v>266</v>
      </c>
      <c r="B341" s="139"/>
      <c r="C341" s="147"/>
      <c r="D341" s="58"/>
      <c r="E341" s="85"/>
      <c r="F341" s="85"/>
      <c r="G341" s="86"/>
      <c r="H341" s="86"/>
      <c r="I341" s="13"/>
      <c r="J341" s="7"/>
      <c r="K341" s="414"/>
    </row>
    <row r="342" spans="1:11" s="25" customFormat="1" ht="8.65" customHeight="1">
      <c r="A342" s="140" t="s">
        <v>182</v>
      </c>
      <c r="B342" s="140"/>
      <c r="C342" s="146" t="s">
        <v>268</v>
      </c>
      <c r="D342" s="151"/>
      <c r="E342" s="85"/>
      <c r="F342" s="85"/>
      <c r="G342" s="86"/>
      <c r="H342" s="13">
        <v>6192</v>
      </c>
      <c r="I342" s="14">
        <v>6898</v>
      </c>
      <c r="J342" s="7"/>
      <c r="K342" s="414"/>
    </row>
    <row r="343" spans="1:11" s="25" customFormat="1" ht="8.65" customHeight="1">
      <c r="A343" s="140" t="s">
        <v>252</v>
      </c>
      <c r="B343" s="140"/>
      <c r="C343" s="146" t="s">
        <v>268</v>
      </c>
      <c r="D343" s="151"/>
      <c r="E343" s="85"/>
      <c r="F343" s="85"/>
      <c r="G343" s="86"/>
      <c r="H343" s="13">
        <v>0</v>
      </c>
      <c r="I343" s="14">
        <v>0</v>
      </c>
      <c r="J343" s="7"/>
      <c r="K343" s="414"/>
    </row>
    <row r="344" spans="1:11" s="25" customFormat="1" ht="9.9499999999999993" customHeight="1" thickBot="1">
      <c r="A344" s="3"/>
      <c r="B344" s="3"/>
      <c r="C344" s="3"/>
      <c r="D344" s="35"/>
      <c r="E344" s="7"/>
      <c r="F344" s="7"/>
      <c r="G344" s="7"/>
      <c r="H344" s="7"/>
      <c r="I344" s="7"/>
      <c r="J344" s="7"/>
      <c r="K344" s="414"/>
    </row>
    <row r="345" spans="1:11" s="23" customFormat="1" ht="9.9499999999999993" customHeight="1" thickBot="1">
      <c r="A345" s="1145" t="s">
        <v>247</v>
      </c>
      <c r="B345" s="1146"/>
      <c r="C345" s="1147"/>
      <c r="D345" s="64"/>
      <c r="E345" s="7"/>
      <c r="F345" s="7"/>
      <c r="G345" s="7"/>
      <c r="H345" s="7"/>
      <c r="I345" s="7"/>
      <c r="J345" s="7"/>
      <c r="K345" s="414"/>
    </row>
    <row r="346" spans="1:11" s="25" customFormat="1" ht="8.65" customHeight="1">
      <c r="A346" s="3"/>
      <c r="B346" s="3"/>
      <c r="C346" s="3"/>
      <c r="D346" s="35"/>
      <c r="E346" s="7"/>
      <c r="F346" s="7"/>
      <c r="G346" s="7"/>
      <c r="H346" s="7"/>
      <c r="I346" s="7"/>
      <c r="J346" s="7"/>
      <c r="K346" s="414"/>
    </row>
    <row r="347" spans="1:11" s="25" customFormat="1" ht="8.65" customHeight="1">
      <c r="A347" s="3" t="s">
        <v>205</v>
      </c>
      <c r="B347" s="3"/>
      <c r="C347" s="3"/>
      <c r="D347" s="35" t="s">
        <v>292</v>
      </c>
      <c r="E347" s="13">
        <v>4070</v>
      </c>
      <c r="F347" s="13">
        <v>2564</v>
      </c>
      <c r="G347" s="13">
        <v>3185</v>
      </c>
      <c r="H347" s="13">
        <v>3087</v>
      </c>
      <c r="I347" s="14">
        <v>3038</v>
      </c>
      <c r="J347" s="3"/>
      <c r="K347" s="414"/>
    </row>
    <row r="348" spans="1:11" s="25" customFormat="1" ht="9.9499999999999993" customHeight="1" thickBot="1">
      <c r="A348" s="3"/>
      <c r="B348" s="3"/>
      <c r="C348" s="3"/>
      <c r="D348" s="35"/>
      <c r="E348" s="7"/>
      <c r="F348" s="7"/>
      <c r="G348" s="7"/>
      <c r="H348" s="7"/>
      <c r="I348" s="7"/>
      <c r="J348" s="3"/>
      <c r="K348" s="414"/>
    </row>
    <row r="349" spans="1:11" s="23" customFormat="1" ht="9.9499999999999993" customHeight="1" thickBot="1">
      <c r="A349" s="1145" t="s">
        <v>246</v>
      </c>
      <c r="B349" s="1146"/>
      <c r="C349" s="1147"/>
      <c r="D349" s="64"/>
      <c r="E349" s="7"/>
      <c r="F349" s="7"/>
      <c r="G349" s="7"/>
      <c r="H349" s="7"/>
      <c r="I349" s="7"/>
      <c r="J349" s="7"/>
      <c r="K349" s="414"/>
    </row>
    <row r="350" spans="1:11" s="25" customFormat="1" ht="8.65" customHeight="1">
      <c r="A350" s="3"/>
      <c r="B350" s="3"/>
      <c r="C350" s="3"/>
      <c r="D350" s="35"/>
      <c r="E350" s="7"/>
      <c r="F350" s="7"/>
      <c r="G350" s="7"/>
      <c r="H350" s="7"/>
      <c r="I350" s="7"/>
      <c r="J350" s="3"/>
      <c r="K350" s="414"/>
    </row>
    <row r="351" spans="1:11" s="25" customFormat="1" ht="8.65" customHeight="1">
      <c r="A351" s="18" t="s">
        <v>206</v>
      </c>
      <c r="B351" s="19"/>
      <c r="C351" s="19"/>
      <c r="D351" s="17" t="s">
        <v>293</v>
      </c>
      <c r="E351" s="13">
        <v>15211</v>
      </c>
      <c r="F351" s="13">
        <v>13450</v>
      </c>
      <c r="G351" s="13">
        <v>9925</v>
      </c>
      <c r="H351" s="13">
        <v>10846</v>
      </c>
      <c r="I351" s="13">
        <v>11052</v>
      </c>
      <c r="J351" s="3"/>
      <c r="K351" s="414"/>
    </row>
    <row r="352" spans="1:11" s="25" customFormat="1" ht="8.65" customHeight="1">
      <c r="A352" s="18" t="s">
        <v>207</v>
      </c>
      <c r="B352" s="19"/>
      <c r="C352" s="19"/>
      <c r="D352" s="17" t="s">
        <v>294</v>
      </c>
      <c r="E352" s="13">
        <v>24560</v>
      </c>
      <c r="F352" s="13">
        <v>24135</v>
      </c>
      <c r="G352" s="13">
        <v>23692</v>
      </c>
      <c r="H352" s="13">
        <v>23945</v>
      </c>
      <c r="I352" s="13">
        <v>23995</v>
      </c>
      <c r="J352" s="3"/>
      <c r="K352" s="414"/>
    </row>
    <row r="353" spans="1:12" s="25" customFormat="1" ht="8.85" customHeight="1">
      <c r="A353" s="18" t="s">
        <v>208</v>
      </c>
      <c r="B353" s="19"/>
      <c r="C353" s="19"/>
      <c r="D353" s="17" t="s">
        <v>295</v>
      </c>
      <c r="E353" s="13">
        <v>3160</v>
      </c>
      <c r="F353" s="13">
        <v>2960</v>
      </c>
      <c r="G353" s="13">
        <v>2440</v>
      </c>
      <c r="H353" s="13">
        <v>2410</v>
      </c>
      <c r="I353" s="14">
        <v>2440</v>
      </c>
      <c r="J353" s="3"/>
      <c r="K353" s="414"/>
    </row>
    <row r="354" spans="1:12" s="25" customFormat="1" ht="8.65" customHeight="1">
      <c r="A354" s="18" t="s">
        <v>221</v>
      </c>
      <c r="B354" s="19"/>
      <c r="C354" s="155" t="s">
        <v>296</v>
      </c>
      <c r="D354" s="17"/>
      <c r="E354" s="13">
        <v>0</v>
      </c>
      <c r="F354" s="13">
        <v>0</v>
      </c>
      <c r="G354" s="13">
        <v>0</v>
      </c>
      <c r="H354" s="13">
        <v>0</v>
      </c>
      <c r="I354" s="14">
        <v>0</v>
      </c>
      <c r="J354" s="3"/>
      <c r="K354" s="414"/>
    </row>
    <row r="355" spans="1:12" s="25" customFormat="1" ht="8.65" customHeight="1">
      <c r="A355" s="18" t="s">
        <v>217</v>
      </c>
      <c r="B355" s="19"/>
      <c r="C355" s="19"/>
      <c r="D355" s="17" t="s">
        <v>297</v>
      </c>
      <c r="E355" s="13">
        <v>0</v>
      </c>
      <c r="F355" s="13">
        <v>0</v>
      </c>
      <c r="G355" s="13">
        <v>4257</v>
      </c>
      <c r="H355" s="13">
        <v>5802</v>
      </c>
      <c r="I355" s="14">
        <v>5591</v>
      </c>
      <c r="J355" s="3"/>
      <c r="K355" s="414"/>
    </row>
    <row r="356" spans="1:12" s="25" customFormat="1" ht="8.65" customHeight="1">
      <c r="A356" s="18" t="s">
        <v>218</v>
      </c>
      <c r="B356" s="19"/>
      <c r="C356" s="19"/>
      <c r="D356" s="17" t="s">
        <v>298</v>
      </c>
      <c r="E356" s="13">
        <v>0</v>
      </c>
      <c r="F356" s="13">
        <v>0</v>
      </c>
      <c r="G356" s="13">
        <v>0</v>
      </c>
      <c r="H356" s="13">
        <v>0</v>
      </c>
      <c r="I356" s="14">
        <v>0</v>
      </c>
      <c r="J356" s="3"/>
      <c r="K356" s="414"/>
    </row>
    <row r="357" spans="1:12" s="25" customFormat="1" ht="8.65" customHeight="1">
      <c r="A357" s="18"/>
      <c r="B357" s="19"/>
      <c r="C357" s="19"/>
      <c r="D357" s="17"/>
      <c r="E357" s="13"/>
      <c r="F357" s="13"/>
      <c r="G357" s="13"/>
      <c r="H357" s="13"/>
      <c r="I357" s="13"/>
      <c r="J357" s="3"/>
      <c r="K357" s="414"/>
    </row>
    <row r="358" spans="1:12" s="101" customFormat="1" ht="9.9499999999999993" customHeight="1">
      <c r="A358" s="46" t="s">
        <v>160</v>
      </c>
      <c r="B358" s="125"/>
      <c r="C358" s="125"/>
      <c r="D358" s="91"/>
      <c r="E358" s="69">
        <v>42931</v>
      </c>
      <c r="F358" s="69">
        <v>40545</v>
      </c>
      <c r="G358" s="107">
        <v>40314</v>
      </c>
      <c r="H358" s="107">
        <v>43003</v>
      </c>
      <c r="I358" s="69">
        <v>43078</v>
      </c>
      <c r="J358" s="100"/>
      <c r="K358" s="414"/>
    </row>
    <row r="359" spans="1:12" s="25" customFormat="1" ht="9.9499999999999993" customHeight="1" thickBot="1">
      <c r="A359" s="3"/>
      <c r="B359" s="3"/>
      <c r="C359" s="3"/>
      <c r="D359" s="3"/>
      <c r="E359" s="7"/>
      <c r="F359" s="7"/>
      <c r="G359" s="7"/>
      <c r="H359" s="7"/>
      <c r="I359" s="7"/>
      <c r="J359" s="3"/>
      <c r="K359" s="414"/>
    </row>
    <row r="360" spans="1:12" s="23" customFormat="1" ht="9.9499999999999993" customHeight="1" thickBot="1">
      <c r="A360" s="1145" t="s">
        <v>245</v>
      </c>
      <c r="B360" s="1146"/>
      <c r="C360" s="1147"/>
      <c r="D360" s="64"/>
      <c r="E360" s="7"/>
      <c r="F360" s="7"/>
      <c r="G360" s="7"/>
      <c r="H360" s="7"/>
      <c r="I360" s="7"/>
      <c r="J360" s="7"/>
      <c r="K360" s="414"/>
    </row>
    <row r="361" spans="1:12" s="25" customFormat="1" ht="8.65" customHeight="1">
      <c r="A361" s="3"/>
      <c r="B361" s="3"/>
      <c r="C361" s="3"/>
      <c r="D361" s="3"/>
      <c r="E361" s="7"/>
      <c r="F361" s="7"/>
      <c r="G361" s="7"/>
      <c r="H361" s="7"/>
      <c r="I361" s="7"/>
      <c r="J361" s="3"/>
      <c r="K361" s="414"/>
    </row>
    <row r="362" spans="1:12" s="25" customFormat="1" ht="8.85" customHeight="1">
      <c r="A362" s="18" t="s">
        <v>177</v>
      </c>
      <c r="B362" s="19"/>
      <c r="C362" s="19"/>
      <c r="D362" s="17"/>
      <c r="E362" s="13">
        <v>42236</v>
      </c>
      <c r="F362" s="13">
        <v>30352</v>
      </c>
      <c r="G362" s="13">
        <v>28521</v>
      </c>
      <c r="H362" s="13">
        <v>34814</v>
      </c>
      <c r="I362" s="14">
        <v>20935</v>
      </c>
      <c r="J362" s="3"/>
      <c r="K362" s="414"/>
    </row>
    <row r="363" spans="1:12" s="25" customFormat="1" ht="8.85" customHeight="1">
      <c r="A363" s="18" t="s">
        <v>178</v>
      </c>
      <c r="B363" s="19"/>
      <c r="C363" s="19"/>
      <c r="D363" s="156" t="s">
        <v>299</v>
      </c>
      <c r="E363" s="13">
        <v>0</v>
      </c>
      <c r="F363" s="13">
        <v>0</v>
      </c>
      <c r="G363" s="13">
        <v>0</v>
      </c>
      <c r="H363" s="13">
        <v>0</v>
      </c>
      <c r="I363" s="14">
        <v>0</v>
      </c>
      <c r="J363" s="3"/>
      <c r="K363" s="414"/>
      <c r="L363" s="143"/>
    </row>
    <row r="364" spans="1:12" s="25" customFormat="1" ht="8.85" customHeight="1">
      <c r="A364" s="18" t="s">
        <v>226</v>
      </c>
      <c r="B364" s="19"/>
      <c r="C364" s="19"/>
      <c r="D364" s="17"/>
      <c r="E364" s="13">
        <v>0</v>
      </c>
      <c r="F364" s="13">
        <v>0</v>
      </c>
      <c r="G364" s="13">
        <v>0</v>
      </c>
      <c r="H364" s="13">
        <v>0</v>
      </c>
      <c r="I364" s="14">
        <v>0</v>
      </c>
      <c r="J364" s="3"/>
      <c r="K364" s="414"/>
    </row>
    <row r="365" spans="1:12" s="25" customFormat="1" ht="8.65" customHeight="1">
      <c r="A365" s="29"/>
      <c r="D365" s="36"/>
      <c r="E365" s="7"/>
      <c r="F365" s="7"/>
      <c r="G365" s="7"/>
      <c r="H365" s="7"/>
      <c r="I365" s="7"/>
      <c r="J365" s="3"/>
      <c r="K365" s="414"/>
    </row>
    <row r="366" spans="1:12" s="25" customFormat="1" ht="8.65" customHeight="1">
      <c r="A366" s="29"/>
      <c r="D366" s="36"/>
      <c r="E366" s="7"/>
      <c r="F366" s="7"/>
      <c r="G366" s="7"/>
      <c r="H366" s="7"/>
      <c r="I366" s="7"/>
      <c r="J366" s="3"/>
      <c r="K366" s="414"/>
    </row>
  </sheetData>
  <mergeCells count="35">
    <mergeCell ref="D93:H93"/>
    <mergeCell ref="D184:H184"/>
    <mergeCell ref="A62:C62"/>
    <mergeCell ref="D1:H1"/>
    <mergeCell ref="A5:B5"/>
    <mergeCell ref="A7:B7"/>
    <mergeCell ref="A27:C27"/>
    <mergeCell ref="H174:H175"/>
    <mergeCell ref="I235:I236"/>
    <mergeCell ref="H235:H236"/>
    <mergeCell ref="I174:I175"/>
    <mergeCell ref="A96:C96"/>
    <mergeCell ref="A229:C229"/>
    <mergeCell ref="A146:C146"/>
    <mergeCell ref="A187:C187"/>
    <mergeCell ref="E174:E175"/>
    <mergeCell ref="F174:F175"/>
    <mergeCell ref="G174:G175"/>
    <mergeCell ref="A360:C360"/>
    <mergeCell ref="A316:C316"/>
    <mergeCell ref="A324:C324"/>
    <mergeCell ref="C335:D335"/>
    <mergeCell ref="A340:B340"/>
    <mergeCell ref="A345:C345"/>
    <mergeCell ref="A349:C349"/>
    <mergeCell ref="A248:D248"/>
    <mergeCell ref="A262:D262"/>
    <mergeCell ref="A279:D279"/>
    <mergeCell ref="A235:C236"/>
    <mergeCell ref="D235:D236"/>
    <mergeCell ref="D275:H275"/>
    <mergeCell ref="E235:E236"/>
    <mergeCell ref="F235:F236"/>
    <mergeCell ref="G235:G236"/>
    <mergeCell ref="A238:C238"/>
  </mergeCells>
  <phoneticPr fontId="33" type="noConversion"/>
  <printOptions horizontalCentered="1"/>
  <pageMargins left="0" right="0" top="0" bottom="0.59055118110236227" header="0.51181102362204722" footer="0.51181102362204722"/>
  <pageSetup paperSize="9" scale="97" fitToHeight="4" orientation="portrait" horizontalDpi="300" verticalDpi="300" r:id="rId1"/>
  <headerFooter alignWithMargins="0"/>
  <rowBreaks count="2" manualBreakCount="2">
    <brk id="92" max="8" man="1"/>
    <brk id="183" max="16383" man="1"/>
  </rowBreaks>
</worksheet>
</file>

<file path=xl/worksheets/sheet17.xml><?xml version="1.0" encoding="utf-8"?>
<worksheet xmlns="http://schemas.openxmlformats.org/spreadsheetml/2006/main" xmlns:r="http://schemas.openxmlformats.org/officeDocument/2006/relationships">
  <dimension ref="A1:L366"/>
  <sheetViews>
    <sheetView topLeftCell="A130" workbookViewId="0">
      <selection activeCell="I127" sqref="I127"/>
    </sheetView>
  </sheetViews>
  <sheetFormatPr baseColWidth="10" defaultColWidth="10.7109375" defaultRowHeight="8.65" customHeight="1"/>
  <cols>
    <col min="1" max="1" width="11.7109375" style="8" customWidth="1"/>
    <col min="2" max="2" width="18.7109375" style="2" customWidth="1"/>
    <col min="3" max="3" width="9.7109375" style="2" customWidth="1"/>
    <col min="4" max="4" width="10.7109375" style="2"/>
    <col min="5" max="9" width="9.7109375" style="16" customWidth="1"/>
    <col min="10" max="10" width="8.7109375" style="16" customWidth="1"/>
    <col min="11" max="11" width="10.7109375" style="424"/>
    <col min="12" max="16384" width="10.7109375" style="8"/>
  </cols>
  <sheetData>
    <row r="1" spans="1:11" s="40" customFormat="1" ht="12" customHeight="1">
      <c r="A1" s="145">
        <v>42</v>
      </c>
      <c r="B1" s="38" t="s">
        <v>304</v>
      </c>
      <c r="D1" s="1144" t="s">
        <v>29</v>
      </c>
      <c r="E1" s="1144"/>
      <c r="F1" s="1144"/>
      <c r="G1" s="1144"/>
      <c r="H1" s="1144"/>
      <c r="I1" s="76" t="s">
        <v>239</v>
      </c>
      <c r="J1" s="39"/>
      <c r="K1" s="415"/>
    </row>
    <row r="2" spans="1:11" s="41" customFormat="1" ht="9" customHeight="1">
      <c r="A2" s="28"/>
      <c r="D2" s="27"/>
      <c r="E2" s="27"/>
      <c r="F2" s="27"/>
      <c r="G2" s="27"/>
      <c r="H2" s="27"/>
      <c r="I2" s="26"/>
      <c r="J2" s="29"/>
      <c r="K2" s="415"/>
    </row>
    <row r="3" spans="1:11" s="25" customFormat="1" ht="9.9499999999999993" customHeight="1">
      <c r="A3" s="1"/>
      <c r="D3" s="94" t="s">
        <v>31</v>
      </c>
      <c r="E3" s="95">
        <v>2005</v>
      </c>
      <c r="F3" s="95">
        <v>2006</v>
      </c>
      <c r="G3" s="95">
        <v>2007</v>
      </c>
      <c r="H3" s="95">
        <v>2008</v>
      </c>
      <c r="I3" s="95">
        <v>2009</v>
      </c>
      <c r="J3" s="3"/>
      <c r="K3" s="415"/>
    </row>
    <row r="4" spans="1:11" s="25" customFormat="1" ht="9" customHeight="1" thickBot="1">
      <c r="A4" s="1"/>
      <c r="D4" s="60"/>
      <c r="E4" s="61"/>
      <c r="F4" s="61"/>
      <c r="G4" s="61"/>
      <c r="H4" s="61"/>
      <c r="I4" s="61"/>
      <c r="J4" s="3"/>
      <c r="K4" s="415"/>
    </row>
    <row r="5" spans="1:11" s="25" customFormat="1" ht="11.1" customHeight="1" thickBot="1">
      <c r="A5" s="1156" t="s">
        <v>238</v>
      </c>
      <c r="B5" s="1157"/>
      <c r="C5" s="59"/>
      <c r="D5" s="60"/>
      <c r="E5" s="141">
        <v>1026</v>
      </c>
      <c r="F5" s="141">
        <v>1035</v>
      </c>
      <c r="G5" s="141">
        <v>1099</v>
      </c>
      <c r="H5" s="141">
        <v>1124</v>
      </c>
      <c r="I5" s="141">
        <v>1196</v>
      </c>
      <c r="J5" s="3"/>
      <c r="K5" s="415"/>
    </row>
    <row r="6" spans="1:11" s="25" customFormat="1" ht="9.9499999999999993" customHeight="1" thickBot="1">
      <c r="A6" s="1"/>
      <c r="D6" s="60"/>
      <c r="E6" s="61"/>
      <c r="F6" s="61"/>
      <c r="G6" s="61"/>
      <c r="H6" s="61"/>
      <c r="I6" s="61"/>
      <c r="J6" s="3"/>
      <c r="K6" s="415"/>
    </row>
    <row r="7" spans="1:11" s="25" customFormat="1" ht="11.1" customHeight="1" thickBot="1">
      <c r="A7" s="1156" t="s">
        <v>30</v>
      </c>
      <c r="B7" s="1157"/>
      <c r="C7" s="59"/>
      <c r="D7" s="31"/>
      <c r="E7" s="3"/>
      <c r="F7" s="3"/>
      <c r="G7" s="3"/>
      <c r="H7" s="3"/>
      <c r="I7" s="3"/>
      <c r="J7" s="3"/>
      <c r="K7" s="415"/>
    </row>
    <row r="8" spans="1:11" s="25" customFormat="1" ht="9" customHeight="1">
      <c r="A8" s="2"/>
      <c r="D8" s="2"/>
      <c r="E8" s="3"/>
      <c r="F8" s="3"/>
      <c r="G8" s="3"/>
      <c r="H8" s="3"/>
      <c r="I8" s="3"/>
      <c r="J8" s="3"/>
      <c r="K8" s="415"/>
    </row>
    <row r="9" spans="1:11" s="25" customFormat="1" ht="9" customHeight="1">
      <c r="A9" s="46" t="s">
        <v>233</v>
      </c>
      <c r="B9" s="19"/>
      <c r="C9" s="19"/>
      <c r="D9" s="4"/>
      <c r="E9" s="142">
        <v>63</v>
      </c>
      <c r="F9" s="142">
        <v>63</v>
      </c>
      <c r="G9" s="142">
        <v>63</v>
      </c>
      <c r="H9" s="142">
        <v>66</v>
      </c>
      <c r="I9" s="142">
        <v>66</v>
      </c>
      <c r="J9" s="3"/>
      <c r="K9" s="415">
        <f>SUM(E9:I9)/5</f>
        <v>64.2</v>
      </c>
    </row>
    <row r="10" spans="1:11" s="25" customFormat="1" ht="8.85" customHeight="1">
      <c r="A10" s="10"/>
      <c r="B10" s="19"/>
      <c r="C10" s="19"/>
      <c r="D10" s="4"/>
      <c r="E10" s="54"/>
      <c r="F10" s="54"/>
      <c r="G10" s="21"/>
      <c r="H10" s="21"/>
      <c r="I10" s="54"/>
      <c r="J10" s="3"/>
      <c r="K10" s="415"/>
    </row>
    <row r="11" spans="1:11" s="23" customFormat="1" ht="9" customHeight="1">
      <c r="A11" s="46" t="s">
        <v>237</v>
      </c>
      <c r="B11" s="118"/>
      <c r="C11" s="118"/>
      <c r="D11" s="47" t="s">
        <v>181</v>
      </c>
      <c r="E11" s="13">
        <v>1989571</v>
      </c>
      <c r="F11" s="13">
        <v>2102318</v>
      </c>
      <c r="G11" s="13">
        <v>2192806</v>
      </c>
      <c r="H11" s="13">
        <v>2256214</v>
      </c>
      <c r="I11" s="14">
        <v>2372373</v>
      </c>
      <c r="J11" s="7"/>
      <c r="K11" s="414"/>
    </row>
    <row r="12" spans="1:11" s="44" customFormat="1" ht="8.85" customHeight="1">
      <c r="A12" s="48" t="s">
        <v>231</v>
      </c>
      <c r="B12" s="119"/>
      <c r="C12" s="119"/>
      <c r="D12" s="49"/>
      <c r="E12" s="13">
        <v>3992</v>
      </c>
      <c r="F12" s="13">
        <v>2520</v>
      </c>
      <c r="G12" s="13">
        <v>5773</v>
      </c>
      <c r="H12" s="13">
        <v>4774</v>
      </c>
      <c r="I12" s="152">
        <v>8439</v>
      </c>
      <c r="J12" s="45"/>
      <c r="K12" s="414"/>
    </row>
    <row r="13" spans="1:11" s="44" customFormat="1" ht="8.85" customHeight="1">
      <c r="A13" s="48" t="s">
        <v>232</v>
      </c>
      <c r="B13" s="119"/>
      <c r="C13" s="119"/>
      <c r="D13" s="50"/>
      <c r="E13" s="13">
        <v>18131</v>
      </c>
      <c r="F13" s="13">
        <v>42954</v>
      </c>
      <c r="G13" s="13">
        <v>36612</v>
      </c>
      <c r="H13" s="13">
        <v>34408</v>
      </c>
      <c r="I13" s="152">
        <v>27664</v>
      </c>
      <c r="J13" s="45"/>
      <c r="K13" s="414"/>
    </row>
    <row r="14" spans="1:11" s="23" customFormat="1" ht="15" customHeight="1">
      <c r="A14" s="407" t="s">
        <v>465</v>
      </c>
      <c r="B14" s="408"/>
      <c r="C14" s="408"/>
      <c r="D14" s="409"/>
      <c r="E14" s="410">
        <f>E11-E12-E13</f>
        <v>1967448</v>
      </c>
      <c r="F14" s="410">
        <f>F11-F12-F13</f>
        <v>2056844</v>
      </c>
      <c r="G14" s="410">
        <f>G11-G12-G13</f>
        <v>2150421</v>
      </c>
      <c r="H14" s="410">
        <f>H11-H12-H13</f>
        <v>2217032</v>
      </c>
      <c r="I14" s="410">
        <f>I11-I12-I13</f>
        <v>2336270</v>
      </c>
      <c r="J14" s="7"/>
      <c r="K14" s="414"/>
    </row>
    <row r="15" spans="1:11" s="23" customFormat="1" ht="9" customHeight="1">
      <c r="A15" s="46" t="s">
        <v>234</v>
      </c>
      <c r="B15" s="118"/>
      <c r="C15" s="118"/>
      <c r="D15" s="47" t="s">
        <v>181</v>
      </c>
      <c r="E15" s="13">
        <v>19434</v>
      </c>
      <c r="F15" s="13">
        <v>34951</v>
      </c>
      <c r="G15" s="13">
        <v>29181</v>
      </c>
      <c r="H15" s="13">
        <v>23666</v>
      </c>
      <c r="I15" s="14">
        <v>34199</v>
      </c>
      <c r="J15" s="7"/>
      <c r="K15" s="414"/>
    </row>
    <row r="16" spans="1:11" s="23" customFormat="1" ht="8.65" customHeight="1">
      <c r="A16" s="10"/>
      <c r="B16" s="118"/>
      <c r="C16" s="118"/>
      <c r="D16" s="51"/>
      <c r="E16" s="13"/>
      <c r="F16" s="13"/>
      <c r="G16" s="13"/>
      <c r="H16" s="13"/>
      <c r="I16" s="13"/>
      <c r="J16" s="7"/>
      <c r="K16" s="414"/>
    </row>
    <row r="17" spans="1:11" s="23" customFormat="1" ht="9" customHeight="1">
      <c r="A17" s="46" t="s">
        <v>235</v>
      </c>
      <c r="B17" s="120"/>
      <c r="C17" s="118"/>
      <c r="D17" s="47" t="s">
        <v>181</v>
      </c>
      <c r="E17" s="13">
        <v>0</v>
      </c>
      <c r="F17" s="13">
        <v>0</v>
      </c>
      <c r="G17" s="13">
        <v>0</v>
      </c>
      <c r="H17" s="13">
        <v>0</v>
      </c>
      <c r="I17" s="14">
        <v>0</v>
      </c>
      <c r="J17" s="7"/>
      <c r="K17" s="414"/>
    </row>
    <row r="18" spans="1:11" s="23" customFormat="1" ht="9" customHeight="1">
      <c r="A18" s="46" t="s">
        <v>236</v>
      </c>
      <c r="B18" s="120"/>
      <c r="C18" s="118"/>
      <c r="D18" s="47" t="s">
        <v>181</v>
      </c>
      <c r="E18" s="13">
        <v>0</v>
      </c>
      <c r="F18" s="13">
        <v>0</v>
      </c>
      <c r="G18" s="13">
        <v>0</v>
      </c>
      <c r="H18" s="13">
        <v>0</v>
      </c>
      <c r="I18" s="14">
        <v>0</v>
      </c>
      <c r="J18" s="7"/>
      <c r="K18" s="414"/>
    </row>
    <row r="19" spans="1:11" s="23" customFormat="1" ht="8.65" customHeight="1">
      <c r="A19" s="10"/>
      <c r="B19" s="118"/>
      <c r="C19" s="118"/>
      <c r="D19" s="4"/>
      <c r="E19" s="13"/>
      <c r="F19" s="13"/>
      <c r="G19" s="13"/>
      <c r="H19" s="13"/>
      <c r="I19" s="13"/>
      <c r="J19" s="7"/>
      <c r="K19" s="414"/>
    </row>
    <row r="20" spans="1:11" s="23" customFormat="1" ht="9" customHeight="1">
      <c r="A20" s="52" t="s">
        <v>193</v>
      </c>
      <c r="B20" s="118"/>
      <c r="C20" s="118"/>
      <c r="D20" s="53"/>
      <c r="E20" s="55">
        <v>1986882</v>
      </c>
      <c r="F20" s="55">
        <v>2091795</v>
      </c>
      <c r="G20" s="55">
        <v>2179602</v>
      </c>
      <c r="H20" s="55">
        <v>2240698</v>
      </c>
      <c r="I20" s="55">
        <v>2370469</v>
      </c>
      <c r="J20" s="32"/>
      <c r="K20" s="414"/>
    </row>
    <row r="21" spans="1:11" s="23" customFormat="1" ht="8.65" customHeight="1" thickBot="1">
      <c r="A21" s="75"/>
      <c r="B21" s="121"/>
      <c r="C21" s="118"/>
      <c r="D21" s="53"/>
      <c r="E21" s="13"/>
      <c r="F21" s="13"/>
      <c r="G21" s="15"/>
      <c r="H21" s="15"/>
      <c r="I21" s="15"/>
      <c r="J21" s="7"/>
      <c r="K21" s="414"/>
    </row>
    <row r="22" spans="1:11" s="23" customFormat="1" ht="9.9499999999999993" customHeight="1" thickBot="1">
      <c r="A22" s="77" t="s">
        <v>222</v>
      </c>
      <c r="B22" s="122"/>
      <c r="C22" s="123"/>
      <c r="D22" s="53"/>
      <c r="E22" s="13"/>
      <c r="F22" s="13"/>
      <c r="G22" s="15"/>
      <c r="H22" s="15"/>
      <c r="I22" s="15"/>
      <c r="J22" s="7"/>
      <c r="K22" s="414"/>
    </row>
    <row r="23" spans="1:11" s="23" customFormat="1" ht="9.9499999999999993" customHeight="1">
      <c r="A23" s="6" t="s">
        <v>224</v>
      </c>
      <c r="B23" s="12"/>
      <c r="C23" s="118"/>
      <c r="D23" s="53"/>
      <c r="E23" s="13"/>
      <c r="F23" s="13"/>
      <c r="G23" s="13">
        <v>2150421</v>
      </c>
      <c r="H23" s="13">
        <v>2217032</v>
      </c>
      <c r="I23" s="14">
        <v>2336270</v>
      </c>
      <c r="J23" s="7"/>
      <c r="K23" s="414"/>
    </row>
    <row r="24" spans="1:11" s="23" customFormat="1" ht="9.9499999999999993" customHeight="1">
      <c r="A24" s="10" t="s">
        <v>223</v>
      </c>
      <c r="B24" s="118"/>
      <c r="C24" s="118"/>
      <c r="D24" s="53"/>
      <c r="E24" s="13"/>
      <c r="F24" s="13"/>
      <c r="G24" s="13">
        <v>4455106</v>
      </c>
      <c r="H24" s="13">
        <v>4412853</v>
      </c>
      <c r="I24" s="14">
        <v>4595742</v>
      </c>
      <c r="J24" s="7"/>
      <c r="K24" s="414">
        <f>SUM(G24:I24)</f>
        <v>13463701</v>
      </c>
    </row>
    <row r="25" spans="1:11" s="43" customFormat="1" ht="9.9499999999999993" customHeight="1">
      <c r="A25" s="46" t="s">
        <v>225</v>
      </c>
      <c r="B25" s="120"/>
      <c r="C25" s="120"/>
      <c r="D25" s="116"/>
      <c r="E25" s="69"/>
      <c r="F25" s="69"/>
      <c r="G25" s="124">
        <v>48.268683169379131</v>
      </c>
      <c r="H25" s="124">
        <v>50.240332048223678</v>
      </c>
      <c r="I25" s="124">
        <v>50.835534283691295</v>
      </c>
      <c r="J25" s="117"/>
      <c r="K25" s="414"/>
    </row>
    <row r="26" spans="1:11" s="23" customFormat="1" ht="9.9499999999999993" customHeight="1" thickBot="1">
      <c r="A26" s="2"/>
      <c r="B26" s="7"/>
      <c r="C26" s="7"/>
      <c r="D26" s="2"/>
      <c r="E26" s="7"/>
      <c r="F26" s="7"/>
      <c r="G26" s="7"/>
      <c r="H26" s="7"/>
      <c r="I26" s="7"/>
      <c r="J26" s="7"/>
      <c r="K26" s="414"/>
    </row>
    <row r="27" spans="1:11" s="25" customFormat="1" ht="11.1" customHeight="1" thickBot="1">
      <c r="A27" s="1145" t="s">
        <v>32</v>
      </c>
      <c r="B27" s="1146"/>
      <c r="C27" s="1147"/>
      <c r="D27" s="31"/>
      <c r="E27" s="3"/>
      <c r="F27" s="3"/>
      <c r="G27" s="3"/>
      <c r="H27" s="3"/>
      <c r="I27" s="3"/>
      <c r="J27" s="3"/>
      <c r="K27" s="415"/>
    </row>
    <row r="28" spans="1:11" s="25" customFormat="1" ht="9.9499999999999993" customHeight="1">
      <c r="A28" s="2"/>
      <c r="B28" s="3"/>
      <c r="C28" s="3"/>
      <c r="D28" s="2"/>
      <c r="E28" s="7"/>
      <c r="F28" s="7"/>
      <c r="G28" s="7"/>
      <c r="H28" s="7"/>
      <c r="I28" s="7"/>
      <c r="J28" s="7"/>
      <c r="K28" s="415"/>
    </row>
    <row r="29" spans="1:11" s="42" customFormat="1" ht="9.9499999999999993" customHeight="1">
      <c r="A29" s="115" t="s">
        <v>33</v>
      </c>
      <c r="K29" s="403"/>
    </row>
    <row r="30" spans="1:11" s="25" customFormat="1" ht="8.65" customHeight="1">
      <c r="A30" s="10" t="s">
        <v>34</v>
      </c>
      <c r="B30" s="19"/>
      <c r="C30" s="19"/>
      <c r="D30" s="4"/>
      <c r="E30" s="13"/>
      <c r="F30" s="13"/>
      <c r="G30" s="13"/>
      <c r="H30" s="13"/>
      <c r="I30" s="13"/>
      <c r="J30" s="7"/>
      <c r="K30" s="415"/>
    </row>
    <row r="31" spans="1:11" s="25" customFormat="1" ht="8.65" customHeight="1">
      <c r="A31" s="10" t="s">
        <v>35</v>
      </c>
      <c r="B31" s="19"/>
      <c r="C31" s="19"/>
      <c r="D31" s="4"/>
      <c r="E31" s="13">
        <v>746835</v>
      </c>
      <c r="F31" s="13">
        <v>651156</v>
      </c>
      <c r="G31" s="13">
        <v>1167622</v>
      </c>
      <c r="H31" s="13">
        <v>644968</v>
      </c>
      <c r="I31" s="14">
        <v>458673</v>
      </c>
      <c r="J31" s="7"/>
      <c r="K31" s="415"/>
    </row>
    <row r="32" spans="1:11" s="25" customFormat="1" ht="8.65" customHeight="1">
      <c r="A32" s="10" t="s">
        <v>36</v>
      </c>
      <c r="B32" s="19"/>
      <c r="C32" s="19"/>
      <c r="D32" s="4"/>
      <c r="E32" s="13">
        <v>1061598</v>
      </c>
      <c r="F32" s="13">
        <v>944348</v>
      </c>
      <c r="G32" s="13">
        <v>883616</v>
      </c>
      <c r="H32" s="13">
        <v>623064</v>
      </c>
      <c r="I32" s="14">
        <v>612289</v>
      </c>
      <c r="J32" s="7"/>
      <c r="K32" s="415"/>
    </row>
    <row r="33" spans="1:11" s="25" customFormat="1" ht="8.65" customHeight="1">
      <c r="A33" s="10" t="s">
        <v>37</v>
      </c>
      <c r="B33" s="19"/>
      <c r="C33" s="19"/>
      <c r="D33" s="4"/>
      <c r="E33" s="13">
        <v>2153085</v>
      </c>
      <c r="F33" s="13">
        <v>2195949</v>
      </c>
      <c r="G33" s="13">
        <v>2191735</v>
      </c>
      <c r="H33" s="13">
        <v>2187385</v>
      </c>
      <c r="I33" s="14">
        <v>2247654</v>
      </c>
      <c r="J33" s="7"/>
      <c r="K33" s="415"/>
    </row>
    <row r="34" spans="1:11" s="25" customFormat="1" ht="8.65" customHeight="1">
      <c r="A34" s="10" t="s">
        <v>38</v>
      </c>
      <c r="B34" s="19"/>
      <c r="C34" s="19"/>
      <c r="D34" s="4"/>
      <c r="E34" s="13">
        <v>159902</v>
      </c>
      <c r="F34" s="13">
        <v>257827</v>
      </c>
      <c r="G34" s="13">
        <v>197819</v>
      </c>
      <c r="H34" s="13">
        <v>218417</v>
      </c>
      <c r="I34" s="14">
        <v>104945</v>
      </c>
      <c r="J34" s="7"/>
      <c r="K34" s="415"/>
    </row>
    <row r="35" spans="1:11" s="25" customFormat="1" ht="8.65" customHeight="1">
      <c r="A35" s="10" t="s">
        <v>39</v>
      </c>
      <c r="B35" s="19"/>
      <c r="C35" s="19"/>
      <c r="D35" s="4"/>
      <c r="E35" s="13"/>
      <c r="F35" s="13"/>
      <c r="G35" s="13"/>
      <c r="H35" s="13"/>
      <c r="I35" s="13"/>
      <c r="J35" s="7"/>
      <c r="K35" s="415"/>
    </row>
    <row r="36" spans="1:11" s="25" customFormat="1" ht="8.65" customHeight="1">
      <c r="A36" s="10" t="s">
        <v>40</v>
      </c>
      <c r="B36" s="19"/>
      <c r="C36" s="19"/>
      <c r="D36" s="4"/>
      <c r="E36" s="13">
        <v>7078334</v>
      </c>
      <c r="F36" s="13">
        <v>6955402</v>
      </c>
      <c r="G36" s="13">
        <v>6536371</v>
      </c>
      <c r="H36" s="13">
        <v>6740812</v>
      </c>
      <c r="I36" s="14">
        <v>6581111</v>
      </c>
      <c r="J36" s="7"/>
      <c r="K36" s="415"/>
    </row>
    <row r="37" spans="1:11" s="25" customFormat="1" ht="8.65" customHeight="1">
      <c r="A37" s="10" t="s">
        <v>41</v>
      </c>
      <c r="B37" s="19"/>
      <c r="C37" s="19"/>
      <c r="D37" s="4"/>
      <c r="E37" s="13">
        <v>35900</v>
      </c>
      <c r="F37" s="13">
        <v>33700</v>
      </c>
      <c r="G37" s="13">
        <v>31500</v>
      </c>
      <c r="H37" s="13">
        <v>29300</v>
      </c>
      <c r="I37" s="14">
        <v>27100</v>
      </c>
      <c r="J37" s="7"/>
      <c r="K37" s="415"/>
    </row>
    <row r="38" spans="1:11" s="23" customFormat="1" ht="8.65" customHeight="1">
      <c r="A38" s="10" t="s">
        <v>42</v>
      </c>
      <c r="B38" s="118"/>
      <c r="C38" s="118"/>
      <c r="D38" s="4"/>
      <c r="E38" s="13">
        <v>0</v>
      </c>
      <c r="F38" s="13">
        <v>0</v>
      </c>
      <c r="G38" s="13">
        <v>0</v>
      </c>
      <c r="H38" s="13">
        <v>0</v>
      </c>
      <c r="I38" s="14">
        <v>0</v>
      </c>
      <c r="J38" s="7"/>
      <c r="K38" s="414"/>
    </row>
    <row r="39" spans="1:11" s="25" customFormat="1" ht="8.65" customHeight="1">
      <c r="A39" s="10" t="s">
        <v>43</v>
      </c>
      <c r="B39" s="19"/>
      <c r="C39" s="19"/>
      <c r="D39" s="4"/>
      <c r="E39" s="13">
        <v>0</v>
      </c>
      <c r="F39" s="13">
        <v>0</v>
      </c>
      <c r="G39" s="13">
        <v>0</v>
      </c>
      <c r="H39" s="13">
        <v>0</v>
      </c>
      <c r="I39" s="14">
        <v>0</v>
      </c>
      <c r="J39" s="7"/>
      <c r="K39" s="415"/>
    </row>
    <row r="40" spans="1:11" s="23" customFormat="1" ht="8.65" customHeight="1">
      <c r="A40" s="10" t="s">
        <v>44</v>
      </c>
      <c r="B40" s="118"/>
      <c r="C40" s="118"/>
      <c r="D40" s="4"/>
      <c r="E40" s="13"/>
      <c r="F40" s="13"/>
      <c r="G40" s="13"/>
      <c r="H40" s="13"/>
      <c r="I40" s="13"/>
      <c r="J40" s="7"/>
      <c r="K40" s="414"/>
    </row>
    <row r="41" spans="1:11" s="23" customFormat="1" ht="8.65" customHeight="1">
      <c r="A41" s="10" t="s">
        <v>45</v>
      </c>
      <c r="B41" s="118"/>
      <c r="C41" s="118"/>
      <c r="D41" s="4"/>
      <c r="E41" s="13">
        <v>23170</v>
      </c>
      <c r="F41" s="13">
        <v>0</v>
      </c>
      <c r="G41" s="13">
        <v>0</v>
      </c>
      <c r="H41" s="13">
        <v>0</v>
      </c>
      <c r="I41" s="14">
        <v>0</v>
      </c>
      <c r="J41" s="33">
        <v>23170</v>
      </c>
      <c r="K41" s="414"/>
    </row>
    <row r="42" spans="1:11" s="25" customFormat="1" ht="8.65" customHeight="1">
      <c r="A42" s="10" t="s">
        <v>46</v>
      </c>
      <c r="B42" s="19"/>
      <c r="C42" s="19"/>
      <c r="D42" s="4"/>
      <c r="E42" s="13"/>
      <c r="F42" s="13"/>
      <c r="G42" s="13"/>
      <c r="H42" s="13"/>
      <c r="I42" s="13"/>
      <c r="J42" s="7"/>
      <c r="K42" s="415"/>
    </row>
    <row r="43" spans="1:11" s="25" customFormat="1" ht="8.65" customHeight="1">
      <c r="A43" s="10" t="s">
        <v>47</v>
      </c>
      <c r="B43" s="19"/>
      <c r="C43" s="19"/>
      <c r="D43" s="4"/>
      <c r="E43" s="13">
        <v>0</v>
      </c>
      <c r="F43" s="13">
        <v>0</v>
      </c>
      <c r="G43" s="13">
        <v>0</v>
      </c>
      <c r="H43" s="13">
        <v>0</v>
      </c>
      <c r="I43" s="14">
        <v>0</v>
      </c>
      <c r="J43" s="7"/>
      <c r="K43" s="415"/>
    </row>
    <row r="44" spans="1:11" s="25" customFormat="1" ht="8.1" customHeight="1">
      <c r="A44" s="10"/>
      <c r="B44" s="19"/>
      <c r="C44" s="19"/>
      <c r="D44" s="4"/>
      <c r="E44" s="13"/>
      <c r="F44" s="13"/>
      <c r="G44" s="13"/>
      <c r="H44" s="13"/>
      <c r="I44" s="13"/>
      <c r="J44" s="7"/>
      <c r="K44" s="415"/>
    </row>
    <row r="45" spans="1:11" s="101" customFormat="1" ht="9.9499999999999993" customHeight="1">
      <c r="A45" s="46" t="s">
        <v>48</v>
      </c>
      <c r="B45" s="125"/>
      <c r="C45" s="125"/>
      <c r="D45" s="91"/>
      <c r="E45" s="55">
        <v>11258824</v>
      </c>
      <c r="F45" s="55">
        <v>11038382</v>
      </c>
      <c r="G45" s="55">
        <v>11008663</v>
      </c>
      <c r="H45" s="55">
        <v>10443946</v>
      </c>
      <c r="I45" s="55">
        <v>10031772</v>
      </c>
      <c r="J45" s="33">
        <v>53781587</v>
      </c>
      <c r="K45" s="415"/>
    </row>
    <row r="46" spans="1:11" s="25" customFormat="1" ht="8.65" customHeight="1">
      <c r="A46" s="2"/>
      <c r="B46" s="3"/>
      <c r="C46" s="3"/>
      <c r="D46" s="2"/>
      <c r="E46" s="7"/>
      <c r="F46" s="7"/>
      <c r="G46" s="7"/>
      <c r="H46" s="7"/>
      <c r="I46" s="7"/>
      <c r="J46" s="33">
        <v>53781587</v>
      </c>
      <c r="K46" s="415"/>
    </row>
    <row r="47" spans="1:11" s="23" customFormat="1" ht="9.9499999999999993" customHeight="1">
      <c r="A47" s="115" t="s">
        <v>49</v>
      </c>
      <c r="B47" s="7"/>
      <c r="C47" s="7"/>
      <c r="D47" s="1"/>
      <c r="E47" s="7"/>
      <c r="F47" s="7"/>
      <c r="G47" s="7"/>
      <c r="H47" s="7"/>
      <c r="I47" s="7"/>
      <c r="J47" s="7"/>
      <c r="K47" s="414"/>
    </row>
    <row r="48" spans="1:11" s="23" customFormat="1" ht="8.65" customHeight="1">
      <c r="A48" s="10" t="s">
        <v>50</v>
      </c>
      <c r="B48" s="118"/>
      <c r="C48" s="118"/>
      <c r="D48" s="4"/>
      <c r="E48" s="13"/>
      <c r="F48" s="13"/>
      <c r="G48" s="13"/>
      <c r="H48" s="13"/>
      <c r="I48" s="13"/>
      <c r="J48" s="7"/>
      <c r="K48" s="414"/>
    </row>
    <row r="49" spans="1:12" s="23" customFormat="1" ht="8.65" customHeight="1">
      <c r="A49" s="10" t="s">
        <v>51</v>
      </c>
      <c r="B49" s="118"/>
      <c r="C49" s="118"/>
      <c r="D49" s="4"/>
      <c r="E49" s="13">
        <v>203315</v>
      </c>
      <c r="F49" s="13">
        <v>218308</v>
      </c>
      <c r="G49" s="13">
        <v>165660</v>
      </c>
      <c r="H49" s="13">
        <v>105194</v>
      </c>
      <c r="I49" s="14">
        <v>127470</v>
      </c>
      <c r="J49" s="7"/>
      <c r="K49" s="414"/>
    </row>
    <row r="50" spans="1:12" s="23" customFormat="1" ht="8.65" customHeight="1">
      <c r="A50" s="10" t="s">
        <v>52</v>
      </c>
      <c r="B50" s="118"/>
      <c r="C50" s="118"/>
      <c r="D50" s="4"/>
      <c r="E50" s="13">
        <v>0</v>
      </c>
      <c r="F50" s="13">
        <v>0</v>
      </c>
      <c r="G50" s="13">
        <v>0</v>
      </c>
      <c r="H50" s="13">
        <v>0</v>
      </c>
      <c r="I50" s="14">
        <v>0</v>
      </c>
      <c r="J50" s="7"/>
      <c r="K50" s="414"/>
    </row>
    <row r="51" spans="1:12" s="25" customFormat="1" ht="8.65" customHeight="1">
      <c r="A51" s="10" t="s">
        <v>53</v>
      </c>
      <c r="B51" s="19"/>
      <c r="C51" s="19"/>
      <c r="D51" s="4"/>
      <c r="E51" s="13">
        <v>5960640</v>
      </c>
      <c r="F51" s="13">
        <v>5815475</v>
      </c>
      <c r="G51" s="13">
        <v>5685310</v>
      </c>
      <c r="H51" s="13">
        <v>5040145</v>
      </c>
      <c r="I51" s="14">
        <v>4894980</v>
      </c>
      <c r="J51" s="7"/>
      <c r="K51" s="415"/>
    </row>
    <row r="52" spans="1:12" s="23" customFormat="1" ht="8.65" customHeight="1">
      <c r="A52" s="10" t="s">
        <v>228</v>
      </c>
      <c r="B52" s="118"/>
      <c r="C52" s="118"/>
      <c r="D52" s="4"/>
      <c r="E52" s="13">
        <v>0</v>
      </c>
      <c r="F52" s="13">
        <v>0</v>
      </c>
      <c r="G52" s="13">
        <v>0</v>
      </c>
      <c r="H52" s="13">
        <v>0</v>
      </c>
      <c r="I52" s="14">
        <v>0</v>
      </c>
      <c r="J52" s="7"/>
      <c r="K52" s="414"/>
    </row>
    <row r="53" spans="1:12" s="25" customFormat="1" ht="8.65" customHeight="1">
      <c r="A53" s="10" t="s">
        <v>54</v>
      </c>
      <c r="B53" s="19"/>
      <c r="C53" s="19"/>
      <c r="D53" s="4"/>
      <c r="E53" s="13">
        <v>0</v>
      </c>
      <c r="F53" s="13">
        <v>0</v>
      </c>
      <c r="G53" s="13">
        <v>0</v>
      </c>
      <c r="H53" s="13">
        <v>0</v>
      </c>
      <c r="I53" s="14">
        <v>0</v>
      </c>
      <c r="J53" s="7"/>
      <c r="K53" s="415"/>
    </row>
    <row r="54" spans="1:12" s="23" customFormat="1" ht="8.65" customHeight="1">
      <c r="A54" s="10" t="s">
        <v>55</v>
      </c>
      <c r="B54" s="118"/>
      <c r="C54" s="118"/>
      <c r="D54" s="4"/>
      <c r="E54" s="13">
        <v>0</v>
      </c>
      <c r="F54" s="13">
        <v>0</v>
      </c>
      <c r="G54" s="13">
        <v>0</v>
      </c>
      <c r="H54" s="13">
        <v>0</v>
      </c>
      <c r="I54" s="14">
        <v>0</v>
      </c>
      <c r="J54" s="7"/>
      <c r="K54" s="414"/>
    </row>
    <row r="55" spans="1:12" s="23" customFormat="1" ht="8.65" customHeight="1">
      <c r="A55" s="10" t="s">
        <v>44</v>
      </c>
      <c r="B55" s="118"/>
      <c r="C55" s="118"/>
      <c r="D55" s="4"/>
      <c r="E55" s="13"/>
      <c r="F55" s="13"/>
      <c r="G55" s="13"/>
      <c r="H55" s="13"/>
      <c r="I55" s="13"/>
      <c r="J55" s="7"/>
      <c r="K55" s="414"/>
    </row>
    <row r="56" spans="1:12" s="23" customFormat="1" ht="8.65" customHeight="1">
      <c r="A56" s="10" t="s">
        <v>229</v>
      </c>
      <c r="B56" s="118"/>
      <c r="C56" s="118"/>
      <c r="D56" s="4"/>
      <c r="E56" s="13">
        <v>973420</v>
      </c>
      <c r="F56" s="13">
        <v>987420</v>
      </c>
      <c r="G56" s="13">
        <v>1204490</v>
      </c>
      <c r="H56" s="13">
        <v>1294302</v>
      </c>
      <c r="I56" s="14">
        <v>1258698</v>
      </c>
      <c r="J56" s="33">
        <v>5718330</v>
      </c>
      <c r="K56" s="414"/>
    </row>
    <row r="57" spans="1:12" s="25" customFormat="1" ht="8.65" customHeight="1">
      <c r="A57" s="10" t="s">
        <v>56</v>
      </c>
      <c r="B57" s="19"/>
      <c r="C57" s="19"/>
      <c r="D57" s="4"/>
      <c r="E57" s="13"/>
      <c r="F57" s="13"/>
      <c r="G57" s="13"/>
      <c r="H57" s="13"/>
      <c r="I57" s="13"/>
      <c r="J57" s="7"/>
      <c r="K57" s="415"/>
    </row>
    <row r="58" spans="1:12" s="25" customFormat="1" ht="8.65" customHeight="1">
      <c r="A58" s="10" t="s">
        <v>57</v>
      </c>
      <c r="B58" s="19"/>
      <c r="C58" s="19"/>
      <c r="D58" s="4"/>
      <c r="E58" s="13">
        <v>4121449</v>
      </c>
      <c r="F58" s="13">
        <v>4017179</v>
      </c>
      <c r="G58" s="13">
        <v>3953203</v>
      </c>
      <c r="H58" s="13">
        <v>4004305</v>
      </c>
      <c r="I58" s="14">
        <v>3750624</v>
      </c>
      <c r="J58" s="144"/>
      <c r="K58" s="415"/>
    </row>
    <row r="59" spans="1:12" s="25" customFormat="1" ht="8.1" customHeight="1">
      <c r="A59" s="10"/>
      <c r="B59" s="19"/>
      <c r="C59" s="19"/>
      <c r="D59" s="4"/>
      <c r="E59" s="13"/>
      <c r="F59" s="13"/>
      <c r="G59" s="13"/>
      <c r="H59" s="13"/>
      <c r="I59" s="13"/>
      <c r="J59" s="7"/>
      <c r="K59" s="415"/>
    </row>
    <row r="60" spans="1:12" s="43" customFormat="1" ht="9.9499999999999993" customHeight="1">
      <c r="A60" s="46" t="s">
        <v>58</v>
      </c>
      <c r="B60" s="120"/>
      <c r="C60" s="120"/>
      <c r="D60" s="91"/>
      <c r="E60" s="55">
        <v>11258824</v>
      </c>
      <c r="F60" s="55">
        <v>11038382</v>
      </c>
      <c r="G60" s="55">
        <v>11008663</v>
      </c>
      <c r="H60" s="55">
        <v>10443946</v>
      </c>
      <c r="I60" s="55">
        <v>10031772</v>
      </c>
      <c r="J60" s="108" t="s">
        <v>270</v>
      </c>
      <c r="K60" s="417"/>
      <c r="L60" s="143"/>
    </row>
    <row r="61" spans="1:12" s="25" customFormat="1" ht="9.9499999999999993" customHeight="1" thickBot="1">
      <c r="A61" s="2"/>
      <c r="B61" s="3"/>
      <c r="C61" s="3"/>
      <c r="D61" s="2"/>
      <c r="E61" s="7"/>
      <c r="F61" s="7"/>
      <c r="G61" s="7"/>
      <c r="H61" s="7"/>
      <c r="I61" s="7"/>
      <c r="J61" s="33">
        <v>53781587</v>
      </c>
      <c r="K61" s="415"/>
    </row>
    <row r="62" spans="1:12" s="25" customFormat="1" ht="11.1" customHeight="1" thickBot="1">
      <c r="A62" s="1145" t="s">
        <v>59</v>
      </c>
      <c r="B62" s="1146"/>
      <c r="C62" s="1147"/>
      <c r="D62" s="31"/>
      <c r="E62" s="3"/>
      <c r="F62" s="3"/>
      <c r="G62" s="3"/>
      <c r="H62" s="3"/>
      <c r="I62" s="3"/>
      <c r="J62" s="3"/>
      <c r="K62" s="415"/>
    </row>
    <row r="63" spans="1:12" s="23" customFormat="1" ht="9.9499999999999993" customHeight="1">
      <c r="A63" s="2"/>
      <c r="B63" s="7"/>
      <c r="C63" s="7"/>
      <c r="D63" s="2"/>
      <c r="E63" s="34"/>
      <c r="F63" s="34"/>
      <c r="G63" s="24"/>
      <c r="H63" s="24"/>
      <c r="I63" s="34"/>
      <c r="J63" s="7"/>
      <c r="K63" s="414"/>
    </row>
    <row r="64" spans="1:12" s="43" customFormat="1" ht="9.9499999999999993" customHeight="1">
      <c r="A64" s="42" t="s">
        <v>60</v>
      </c>
      <c r="B64" s="56"/>
      <c r="C64" s="56"/>
      <c r="D64" s="109"/>
      <c r="E64" s="56"/>
      <c r="F64" s="56"/>
      <c r="G64" s="56"/>
      <c r="H64" s="56"/>
      <c r="I64" s="56"/>
      <c r="J64" s="56"/>
      <c r="K64" s="414"/>
    </row>
    <row r="65" spans="1:11" s="25" customFormat="1" ht="8.85" customHeight="1">
      <c r="A65" s="2"/>
      <c r="B65" s="3"/>
      <c r="C65" s="3"/>
      <c r="D65" s="2"/>
      <c r="E65" s="7"/>
      <c r="F65" s="7"/>
      <c r="G65" s="7"/>
      <c r="H65" s="7"/>
      <c r="I65" s="7"/>
      <c r="J65" s="7"/>
      <c r="K65" s="415"/>
    </row>
    <row r="66" spans="1:11" s="43" customFormat="1" ht="9.9499999999999993" customHeight="1">
      <c r="A66" s="42" t="s">
        <v>61</v>
      </c>
      <c r="B66" s="56"/>
      <c r="C66" s="56"/>
      <c r="D66" s="42"/>
      <c r="E66" s="56"/>
      <c r="F66" s="56"/>
      <c r="G66" s="56"/>
      <c r="H66" s="56"/>
      <c r="I66" s="56"/>
      <c r="J66" s="56"/>
      <c r="K66" s="414"/>
    </row>
    <row r="67" spans="1:11" s="23" customFormat="1" ht="8.65" customHeight="1">
      <c r="A67" s="10" t="s">
        <v>62</v>
      </c>
      <c r="B67" s="118"/>
      <c r="C67" s="118"/>
      <c r="D67" s="4"/>
      <c r="E67" s="13">
        <v>296242</v>
      </c>
      <c r="F67" s="13">
        <v>295528</v>
      </c>
      <c r="G67" s="13">
        <v>303908</v>
      </c>
      <c r="H67" s="13">
        <v>309111</v>
      </c>
      <c r="I67" s="14">
        <v>323287</v>
      </c>
      <c r="J67" s="7"/>
      <c r="K67" s="414"/>
    </row>
    <row r="68" spans="1:11" s="23" customFormat="1" ht="8.65" customHeight="1">
      <c r="A68" s="10" t="s">
        <v>63</v>
      </c>
      <c r="B68" s="118"/>
      <c r="C68" s="118"/>
      <c r="D68" s="4"/>
      <c r="E68" s="13">
        <v>104926</v>
      </c>
      <c r="F68" s="13">
        <v>100788</v>
      </c>
      <c r="G68" s="13">
        <v>156292</v>
      </c>
      <c r="H68" s="13">
        <v>136761</v>
      </c>
      <c r="I68" s="14">
        <v>107314</v>
      </c>
      <c r="J68" s="7"/>
      <c r="K68" s="414"/>
    </row>
    <row r="69" spans="1:11" s="23" customFormat="1" ht="8.65" customHeight="1">
      <c r="A69" s="10" t="s">
        <v>64</v>
      </c>
      <c r="B69" s="118"/>
      <c r="C69" s="118"/>
      <c r="D69" s="4"/>
      <c r="E69" s="13">
        <v>1630261</v>
      </c>
      <c r="F69" s="13">
        <v>1618742</v>
      </c>
      <c r="G69" s="13">
        <v>1682797</v>
      </c>
      <c r="H69" s="13">
        <v>1820092</v>
      </c>
      <c r="I69" s="14">
        <v>1987752</v>
      </c>
      <c r="J69" s="7"/>
      <c r="K69" s="414"/>
    </row>
    <row r="70" spans="1:11" s="23" customFormat="1" ht="8.65" customHeight="1">
      <c r="A70" s="10" t="s">
        <v>65</v>
      </c>
      <c r="B70" s="118"/>
      <c r="C70" s="118"/>
      <c r="D70" s="4"/>
      <c r="E70" s="13">
        <v>58619</v>
      </c>
      <c r="F70" s="13">
        <v>55411</v>
      </c>
      <c r="G70" s="13">
        <v>58063</v>
      </c>
      <c r="H70" s="13">
        <v>77447</v>
      </c>
      <c r="I70" s="14">
        <v>60170</v>
      </c>
      <c r="J70" s="7"/>
      <c r="K70" s="414"/>
    </row>
    <row r="71" spans="1:11" s="23" customFormat="1" ht="8.65" customHeight="1">
      <c r="A71" s="10" t="s">
        <v>66</v>
      </c>
      <c r="B71" s="118"/>
      <c r="C71" s="118"/>
      <c r="D71" s="4"/>
      <c r="E71" s="13">
        <v>29025</v>
      </c>
      <c r="F71" s="13">
        <v>28848</v>
      </c>
      <c r="G71" s="13">
        <v>35645</v>
      </c>
      <c r="H71" s="13">
        <v>33619</v>
      </c>
      <c r="I71" s="14">
        <v>33461</v>
      </c>
      <c r="J71" s="7"/>
      <c r="K71" s="414"/>
    </row>
    <row r="72" spans="1:11" s="23" customFormat="1" ht="8.65" customHeight="1">
      <c r="A72" s="10" t="s">
        <v>67</v>
      </c>
      <c r="B72" s="118"/>
      <c r="C72" s="118"/>
      <c r="D72" s="4"/>
      <c r="E72" s="13">
        <v>308839</v>
      </c>
      <c r="F72" s="13">
        <v>324747</v>
      </c>
      <c r="G72" s="13">
        <v>354283</v>
      </c>
      <c r="H72" s="13">
        <v>381594</v>
      </c>
      <c r="I72" s="14">
        <v>442889</v>
      </c>
      <c r="J72" s="7"/>
      <c r="K72" s="414"/>
    </row>
    <row r="73" spans="1:11" s="23" customFormat="1" ht="8.65" customHeight="1">
      <c r="A73" s="10" t="s">
        <v>68</v>
      </c>
      <c r="B73" s="118"/>
      <c r="C73" s="118"/>
      <c r="D73" s="4"/>
      <c r="E73" s="13">
        <v>322773</v>
      </c>
      <c r="F73" s="13">
        <v>328042</v>
      </c>
      <c r="G73" s="13">
        <v>337338</v>
      </c>
      <c r="H73" s="13">
        <v>360393</v>
      </c>
      <c r="I73" s="14">
        <v>467332</v>
      </c>
      <c r="J73" s="7"/>
      <c r="K73" s="414"/>
    </row>
    <row r="74" spans="1:11" s="23" customFormat="1" ht="8.65" customHeight="1">
      <c r="A74" s="10" t="s">
        <v>69</v>
      </c>
      <c r="B74" s="118"/>
      <c r="C74" s="118"/>
      <c r="D74" s="4"/>
      <c r="E74" s="13">
        <v>619302</v>
      </c>
      <c r="F74" s="13">
        <v>656052</v>
      </c>
      <c r="G74" s="13">
        <v>698216</v>
      </c>
      <c r="H74" s="13">
        <v>701628</v>
      </c>
      <c r="I74" s="14">
        <v>728752</v>
      </c>
      <c r="J74" s="7"/>
      <c r="K74" s="414"/>
    </row>
    <row r="75" spans="1:11" s="23" customFormat="1" ht="8.65" customHeight="1">
      <c r="A75" s="10" t="s">
        <v>70</v>
      </c>
      <c r="B75" s="118"/>
      <c r="C75" s="118"/>
      <c r="D75" s="4"/>
      <c r="E75" s="13">
        <v>216927</v>
      </c>
      <c r="F75" s="13">
        <v>244827</v>
      </c>
      <c r="G75" s="13">
        <v>254900</v>
      </c>
      <c r="H75" s="13">
        <v>272139</v>
      </c>
      <c r="I75" s="14">
        <v>273390</v>
      </c>
      <c r="J75" s="7"/>
      <c r="K75" s="414"/>
    </row>
    <row r="76" spans="1:11" s="23" customFormat="1" ht="8.65" customHeight="1">
      <c r="A76" s="10" t="s">
        <v>71</v>
      </c>
      <c r="B76" s="118"/>
      <c r="C76" s="118"/>
      <c r="D76" s="4"/>
      <c r="E76" s="13">
        <v>412089</v>
      </c>
      <c r="F76" s="13">
        <v>287394</v>
      </c>
      <c r="G76" s="13">
        <v>315469</v>
      </c>
      <c r="H76" s="13">
        <v>326509</v>
      </c>
      <c r="I76" s="14">
        <v>323235</v>
      </c>
      <c r="J76" s="7"/>
      <c r="K76" s="414"/>
    </row>
    <row r="77" spans="1:11" s="23" customFormat="1" ht="8.1" customHeight="1">
      <c r="A77" s="10"/>
      <c r="B77" s="118"/>
      <c r="C77" s="118"/>
      <c r="D77" s="4"/>
      <c r="E77" s="13"/>
      <c r="F77" s="13"/>
      <c r="G77" s="13"/>
      <c r="H77" s="13"/>
      <c r="I77" s="13"/>
      <c r="J77" s="7"/>
      <c r="K77" s="414"/>
    </row>
    <row r="78" spans="1:11" s="43" customFormat="1" ht="9.9499999999999993" customHeight="1">
      <c r="A78" s="46" t="s">
        <v>72</v>
      </c>
      <c r="B78" s="120"/>
      <c r="C78" s="120"/>
      <c r="D78" s="91"/>
      <c r="E78" s="55">
        <v>3999003</v>
      </c>
      <c r="F78" s="55">
        <v>3940379</v>
      </c>
      <c r="G78" s="55">
        <v>4196911</v>
      </c>
      <c r="H78" s="55">
        <v>4419293</v>
      </c>
      <c r="I78" s="55">
        <v>4747582</v>
      </c>
      <c r="J78" s="56"/>
      <c r="K78" s="414"/>
    </row>
    <row r="79" spans="1:11" s="23" customFormat="1" ht="8.85" customHeight="1">
      <c r="A79" s="2"/>
      <c r="B79" s="7"/>
      <c r="C79" s="7"/>
      <c r="D79" s="2"/>
      <c r="E79" s="22"/>
      <c r="F79" s="22"/>
      <c r="G79" s="24"/>
      <c r="H79" s="24"/>
      <c r="I79" s="22"/>
      <c r="J79" s="33">
        <v>21303168</v>
      </c>
      <c r="K79" s="414"/>
    </row>
    <row r="80" spans="1:11" s="43" customFormat="1" ht="9.9499999999999993" customHeight="1">
      <c r="A80" s="42" t="s">
        <v>74</v>
      </c>
      <c r="B80" s="56"/>
      <c r="C80" s="56"/>
      <c r="D80" s="42"/>
      <c r="E80" s="105"/>
      <c r="F80" s="105"/>
      <c r="G80" s="106"/>
      <c r="H80" s="106"/>
      <c r="I80" s="105"/>
      <c r="J80" s="56"/>
      <c r="K80" s="414"/>
    </row>
    <row r="81" spans="1:11" s="23" customFormat="1" ht="8.65" customHeight="1">
      <c r="A81" s="10" t="s">
        <v>62</v>
      </c>
      <c r="B81" s="118"/>
      <c r="C81" s="118"/>
      <c r="D81" s="4"/>
      <c r="E81" s="13">
        <v>49464</v>
      </c>
      <c r="F81" s="13">
        <v>52413</v>
      </c>
      <c r="G81" s="13">
        <v>52638</v>
      </c>
      <c r="H81" s="13">
        <v>45451</v>
      </c>
      <c r="I81" s="14">
        <v>43225</v>
      </c>
      <c r="J81" s="7"/>
      <c r="K81" s="414"/>
    </row>
    <row r="82" spans="1:11" s="23" customFormat="1" ht="8.65" customHeight="1">
      <c r="A82" s="10" t="s">
        <v>63</v>
      </c>
      <c r="B82" s="118"/>
      <c r="C82" s="118"/>
      <c r="D82" s="4"/>
      <c r="E82" s="13">
        <v>20371</v>
      </c>
      <c r="F82" s="13">
        <v>23960</v>
      </c>
      <c r="G82" s="13">
        <v>86153</v>
      </c>
      <c r="H82" s="13">
        <v>52543</v>
      </c>
      <c r="I82" s="14">
        <v>51283</v>
      </c>
      <c r="J82" s="7"/>
      <c r="K82" s="414"/>
    </row>
    <row r="83" spans="1:11" s="23" customFormat="1" ht="8.65" customHeight="1">
      <c r="A83" s="10" t="s">
        <v>64</v>
      </c>
      <c r="B83" s="118"/>
      <c r="C83" s="118"/>
      <c r="D83" s="4"/>
      <c r="E83" s="13">
        <v>451880</v>
      </c>
      <c r="F83" s="13">
        <v>417133</v>
      </c>
      <c r="G83" s="13">
        <v>454174</v>
      </c>
      <c r="H83" s="13">
        <v>493288</v>
      </c>
      <c r="I83" s="14">
        <v>526859</v>
      </c>
      <c r="J83" s="7"/>
      <c r="K83" s="414"/>
    </row>
    <row r="84" spans="1:11" s="23" customFormat="1" ht="8.65" customHeight="1">
      <c r="A84" s="10" t="s">
        <v>65</v>
      </c>
      <c r="B84" s="118"/>
      <c r="C84" s="118"/>
      <c r="D84" s="4"/>
      <c r="E84" s="13">
        <v>9566</v>
      </c>
      <c r="F84" s="13">
        <v>15142</v>
      </c>
      <c r="G84" s="13">
        <v>13752</v>
      </c>
      <c r="H84" s="13">
        <v>18945</v>
      </c>
      <c r="I84" s="14">
        <v>14090</v>
      </c>
      <c r="J84" s="7"/>
      <c r="K84" s="414"/>
    </row>
    <row r="85" spans="1:11" s="23" customFormat="1" ht="8.65" customHeight="1">
      <c r="A85" s="10" t="s">
        <v>66</v>
      </c>
      <c r="B85" s="118"/>
      <c r="C85" s="118"/>
      <c r="D85" s="4"/>
      <c r="E85" s="13">
        <v>0</v>
      </c>
      <c r="F85" s="13">
        <v>0</v>
      </c>
      <c r="G85" s="13">
        <v>0</v>
      </c>
      <c r="H85" s="13">
        <v>0</v>
      </c>
      <c r="I85" s="14">
        <v>0</v>
      </c>
      <c r="J85" s="7"/>
      <c r="K85" s="414"/>
    </row>
    <row r="86" spans="1:11" s="23" customFormat="1" ht="8.65" customHeight="1">
      <c r="A86" s="10" t="s">
        <v>67</v>
      </c>
      <c r="B86" s="118"/>
      <c r="C86" s="118"/>
      <c r="D86" s="4"/>
      <c r="E86" s="13">
        <v>1193</v>
      </c>
      <c r="F86" s="13">
        <v>1518</v>
      </c>
      <c r="G86" s="13">
        <v>1531</v>
      </c>
      <c r="H86" s="13">
        <v>1620</v>
      </c>
      <c r="I86" s="14">
        <v>1973</v>
      </c>
      <c r="J86" s="7"/>
      <c r="K86" s="414"/>
    </row>
    <row r="87" spans="1:11" s="23" customFormat="1" ht="8.65" customHeight="1">
      <c r="A87" s="10" t="s">
        <v>68</v>
      </c>
      <c r="B87" s="118"/>
      <c r="C87" s="118"/>
      <c r="D87" s="4"/>
      <c r="E87" s="13">
        <v>49557</v>
      </c>
      <c r="F87" s="13">
        <v>30142</v>
      </c>
      <c r="G87" s="13">
        <v>43900</v>
      </c>
      <c r="H87" s="13">
        <v>45102</v>
      </c>
      <c r="I87" s="14">
        <v>150003</v>
      </c>
      <c r="J87" s="7"/>
      <c r="K87" s="414"/>
    </row>
    <row r="88" spans="1:11" s="23" customFormat="1" ht="8.65" customHeight="1">
      <c r="A88" s="10" t="s">
        <v>69</v>
      </c>
      <c r="B88" s="118"/>
      <c r="C88" s="118"/>
      <c r="D88" s="4"/>
      <c r="E88" s="13">
        <v>486108</v>
      </c>
      <c r="F88" s="13">
        <v>511124</v>
      </c>
      <c r="G88" s="13">
        <v>531908</v>
      </c>
      <c r="H88" s="13">
        <v>536464</v>
      </c>
      <c r="I88" s="14">
        <v>541526</v>
      </c>
      <c r="J88" s="7"/>
      <c r="K88" s="414"/>
    </row>
    <row r="89" spans="1:11" s="23" customFormat="1" ht="8.65" customHeight="1">
      <c r="A89" s="10" t="s">
        <v>70</v>
      </c>
      <c r="B89" s="118"/>
      <c r="C89" s="118"/>
      <c r="D89" s="4"/>
      <c r="E89" s="13">
        <v>249757</v>
      </c>
      <c r="F89" s="13">
        <v>257982</v>
      </c>
      <c r="G89" s="13">
        <v>255670</v>
      </c>
      <c r="H89" s="13">
        <v>278244</v>
      </c>
      <c r="I89" s="14">
        <v>294161</v>
      </c>
      <c r="J89" s="7"/>
      <c r="K89" s="414"/>
    </row>
    <row r="90" spans="1:11" s="23" customFormat="1" ht="8.65" customHeight="1">
      <c r="A90" s="10" t="s">
        <v>71</v>
      </c>
      <c r="B90" s="118"/>
      <c r="C90" s="118"/>
      <c r="D90" s="4"/>
      <c r="E90" s="13">
        <v>2449684</v>
      </c>
      <c r="F90" s="13">
        <v>2525695</v>
      </c>
      <c r="G90" s="13">
        <v>2693210</v>
      </c>
      <c r="H90" s="13">
        <v>2714738</v>
      </c>
      <c r="I90" s="14">
        <v>2868302</v>
      </c>
      <c r="J90" s="7"/>
      <c r="K90" s="414"/>
    </row>
    <row r="91" spans="1:11" s="23" customFormat="1" ht="8.1" customHeight="1">
      <c r="A91" s="10"/>
      <c r="B91" s="118"/>
      <c r="C91" s="118"/>
      <c r="D91" s="4"/>
      <c r="E91" s="13"/>
      <c r="F91" s="13"/>
      <c r="G91" s="13"/>
      <c r="H91" s="13" t="s">
        <v>75</v>
      </c>
      <c r="I91" s="13"/>
      <c r="J91" s="7"/>
      <c r="K91" s="414"/>
    </row>
    <row r="92" spans="1:11" s="114" customFormat="1" ht="9.9499999999999993" customHeight="1">
      <c r="A92" s="46" t="s">
        <v>76</v>
      </c>
      <c r="B92" s="126"/>
      <c r="C92" s="126"/>
      <c r="D92" s="91"/>
      <c r="E92" s="55">
        <v>3767580</v>
      </c>
      <c r="F92" s="55">
        <v>3835109</v>
      </c>
      <c r="G92" s="55">
        <v>4132936</v>
      </c>
      <c r="H92" s="55">
        <v>4186395</v>
      </c>
      <c r="I92" s="55">
        <v>4491422</v>
      </c>
      <c r="J92" s="113">
        <v>20413442</v>
      </c>
      <c r="K92" s="414"/>
    </row>
    <row r="93" spans="1:11" s="40" customFormat="1" ht="12" customHeight="1">
      <c r="A93" s="145">
        <v>42</v>
      </c>
      <c r="B93" s="127" t="s">
        <v>304</v>
      </c>
      <c r="C93" s="39"/>
      <c r="D93" s="1144" t="s">
        <v>29</v>
      </c>
      <c r="E93" s="1144"/>
      <c r="F93" s="1144"/>
      <c r="G93" s="1144"/>
      <c r="H93" s="1144"/>
      <c r="I93" s="76" t="s">
        <v>241</v>
      </c>
      <c r="J93" s="39"/>
      <c r="K93" s="415"/>
    </row>
    <row r="94" spans="1:11" s="41" customFormat="1" ht="9.9499999999999993" customHeight="1">
      <c r="A94" s="128"/>
      <c r="B94" s="29"/>
      <c r="C94" s="29"/>
      <c r="D94" s="27"/>
      <c r="E94" s="27"/>
      <c r="F94" s="27"/>
      <c r="G94" s="27"/>
      <c r="H94" s="27"/>
      <c r="I94" s="26"/>
      <c r="J94" s="29"/>
      <c r="K94" s="415"/>
    </row>
    <row r="95" spans="1:11" s="25" customFormat="1" ht="9.9499999999999993" customHeight="1" thickBot="1">
      <c r="A95" s="1"/>
      <c r="B95" s="3"/>
      <c r="C95" s="3"/>
      <c r="D95" s="94" t="s">
        <v>31</v>
      </c>
      <c r="E95" s="95">
        <v>2005</v>
      </c>
      <c r="F95" s="95">
        <v>2006</v>
      </c>
      <c r="G95" s="95">
        <v>2007</v>
      </c>
      <c r="H95" s="95">
        <v>2008</v>
      </c>
      <c r="I95" s="95">
        <v>2009</v>
      </c>
      <c r="J95" s="3"/>
      <c r="K95" s="415"/>
    </row>
    <row r="96" spans="1:11" s="25" customFormat="1" ht="9.9499999999999993" customHeight="1" thickBot="1">
      <c r="A96" s="1145" t="s">
        <v>73</v>
      </c>
      <c r="B96" s="1146"/>
      <c r="C96" s="1147"/>
      <c r="D96" s="31"/>
      <c r="E96" s="3"/>
      <c r="F96" s="3"/>
      <c r="G96" s="3"/>
      <c r="H96" s="3"/>
      <c r="I96" s="3"/>
      <c r="J96" s="3"/>
      <c r="K96" s="415"/>
    </row>
    <row r="97" spans="1:11" s="23" customFormat="1" ht="9.9499999999999993" customHeight="1">
      <c r="A97" s="2"/>
      <c r="B97" s="7"/>
      <c r="C97" s="7"/>
      <c r="D97" s="2"/>
      <c r="E97" s="7"/>
      <c r="F97" s="7"/>
      <c r="G97" s="7"/>
      <c r="H97" s="7"/>
      <c r="I97" s="7"/>
      <c r="J97" s="7"/>
      <c r="K97" s="414"/>
    </row>
    <row r="98" spans="1:11" s="43" customFormat="1" ht="9.9499999999999993" customHeight="1">
      <c r="A98" s="42" t="s">
        <v>77</v>
      </c>
      <c r="B98" s="56"/>
      <c r="C98" s="56"/>
      <c r="D98" s="109"/>
      <c r="E98" s="105"/>
      <c r="F98" s="105"/>
      <c r="G98" s="106"/>
      <c r="H98" s="106"/>
      <c r="I98" s="105"/>
      <c r="J98" s="56"/>
      <c r="K98" s="414"/>
    </row>
    <row r="99" spans="1:11" s="23" customFormat="1" ht="8.65" customHeight="1">
      <c r="A99" s="10" t="s">
        <v>62</v>
      </c>
      <c r="B99" s="118"/>
      <c r="C99" s="118"/>
      <c r="D99" s="4"/>
      <c r="E99" s="13">
        <v>-246778</v>
      </c>
      <c r="F99" s="13">
        <v>-243115</v>
      </c>
      <c r="G99" s="13">
        <v>-251270</v>
      </c>
      <c r="H99" s="13">
        <v>-263660</v>
      </c>
      <c r="I99" s="13">
        <v>-280062</v>
      </c>
      <c r="J99" s="7"/>
      <c r="K99" s="414"/>
    </row>
    <row r="100" spans="1:11" s="23" customFormat="1" ht="8.65" customHeight="1">
      <c r="A100" s="10" t="s">
        <v>63</v>
      </c>
      <c r="B100" s="118"/>
      <c r="C100" s="118"/>
      <c r="D100" s="4"/>
      <c r="E100" s="13">
        <v>-84555</v>
      </c>
      <c r="F100" s="13">
        <v>-76828</v>
      </c>
      <c r="G100" s="13">
        <v>-70139</v>
      </c>
      <c r="H100" s="13">
        <v>-84218</v>
      </c>
      <c r="I100" s="13">
        <v>-56031</v>
      </c>
      <c r="J100" s="7"/>
      <c r="K100" s="414"/>
    </row>
    <row r="101" spans="1:11" s="23" customFormat="1" ht="8.65" customHeight="1">
      <c r="A101" s="10" t="s">
        <v>64</v>
      </c>
      <c r="B101" s="118"/>
      <c r="C101" s="118"/>
      <c r="D101" s="4"/>
      <c r="E101" s="13">
        <v>-1178381</v>
      </c>
      <c r="F101" s="13">
        <v>-1201609</v>
      </c>
      <c r="G101" s="13">
        <v>-1228623</v>
      </c>
      <c r="H101" s="13">
        <v>-1326804</v>
      </c>
      <c r="I101" s="13">
        <v>-1460893</v>
      </c>
      <c r="J101" s="7"/>
      <c r="K101" s="414"/>
    </row>
    <row r="102" spans="1:11" s="23" customFormat="1" ht="8.65" customHeight="1">
      <c r="A102" s="10" t="s">
        <v>65</v>
      </c>
      <c r="B102" s="118"/>
      <c r="C102" s="118"/>
      <c r="D102" s="4"/>
      <c r="E102" s="13">
        <v>-49053</v>
      </c>
      <c r="F102" s="13">
        <v>-40269</v>
      </c>
      <c r="G102" s="13">
        <v>-44311</v>
      </c>
      <c r="H102" s="13">
        <v>-58502</v>
      </c>
      <c r="I102" s="13">
        <v>-46080</v>
      </c>
      <c r="J102" s="7"/>
      <c r="K102" s="414"/>
    </row>
    <row r="103" spans="1:11" s="23" customFormat="1" ht="8.65" customHeight="1">
      <c r="A103" s="10" t="s">
        <v>66</v>
      </c>
      <c r="B103" s="118"/>
      <c r="C103" s="118"/>
      <c r="D103" s="4"/>
      <c r="E103" s="13">
        <v>-29025</v>
      </c>
      <c r="F103" s="13">
        <v>-28848</v>
      </c>
      <c r="G103" s="13">
        <v>-35645</v>
      </c>
      <c r="H103" s="13">
        <v>-33619</v>
      </c>
      <c r="I103" s="13">
        <v>-33461</v>
      </c>
      <c r="J103" s="7"/>
      <c r="K103" s="414"/>
    </row>
    <row r="104" spans="1:11" s="23" customFormat="1" ht="8.65" customHeight="1">
      <c r="A104" s="10" t="s">
        <v>67</v>
      </c>
      <c r="B104" s="118"/>
      <c r="C104" s="118"/>
      <c r="D104" s="4"/>
      <c r="E104" s="13">
        <v>-307646</v>
      </c>
      <c r="F104" s="13">
        <v>-323229</v>
      </c>
      <c r="G104" s="13">
        <v>-352752</v>
      </c>
      <c r="H104" s="13">
        <v>-379974</v>
      </c>
      <c r="I104" s="13">
        <v>-440916</v>
      </c>
      <c r="J104" s="7"/>
      <c r="K104" s="414"/>
    </row>
    <row r="105" spans="1:11" s="23" customFormat="1" ht="8.65" customHeight="1">
      <c r="A105" s="10" t="s">
        <v>68</v>
      </c>
      <c r="B105" s="118"/>
      <c r="C105" s="118"/>
      <c r="D105" s="4"/>
      <c r="E105" s="13">
        <v>-273216</v>
      </c>
      <c r="F105" s="13">
        <v>-297900</v>
      </c>
      <c r="G105" s="13">
        <v>-293438</v>
      </c>
      <c r="H105" s="13">
        <v>-315291</v>
      </c>
      <c r="I105" s="13">
        <v>-317329</v>
      </c>
      <c r="J105" s="7"/>
      <c r="K105" s="414"/>
    </row>
    <row r="106" spans="1:11" s="23" customFormat="1" ht="8.65" customHeight="1">
      <c r="A106" s="10" t="s">
        <v>69</v>
      </c>
      <c r="B106" s="118"/>
      <c r="C106" s="118"/>
      <c r="D106" s="4"/>
      <c r="E106" s="13">
        <v>-133194</v>
      </c>
      <c r="F106" s="13">
        <v>-144928</v>
      </c>
      <c r="G106" s="13">
        <v>-166308</v>
      </c>
      <c r="H106" s="13">
        <v>-165164</v>
      </c>
      <c r="I106" s="13">
        <v>-187226</v>
      </c>
      <c r="J106" s="7"/>
      <c r="K106" s="414"/>
    </row>
    <row r="107" spans="1:11" s="23" customFormat="1" ht="8.65" customHeight="1">
      <c r="A107" s="10" t="s">
        <v>70</v>
      </c>
      <c r="B107" s="118"/>
      <c r="C107" s="118"/>
      <c r="D107" s="4"/>
      <c r="E107" s="13">
        <v>32830</v>
      </c>
      <c r="F107" s="13">
        <v>13155</v>
      </c>
      <c r="G107" s="13">
        <v>770</v>
      </c>
      <c r="H107" s="13">
        <v>6105</v>
      </c>
      <c r="I107" s="13">
        <v>20771</v>
      </c>
      <c r="J107" s="7"/>
      <c r="K107" s="414"/>
    </row>
    <row r="108" spans="1:11" s="23" customFormat="1" ht="8.65" customHeight="1">
      <c r="A108" s="10" t="s">
        <v>71</v>
      </c>
      <c r="B108" s="118"/>
      <c r="C108" s="118"/>
      <c r="D108" s="4"/>
      <c r="E108" s="13">
        <v>2037595</v>
      </c>
      <c r="F108" s="13">
        <v>2238301</v>
      </c>
      <c r="G108" s="13">
        <v>2377741</v>
      </c>
      <c r="H108" s="13">
        <v>2388229</v>
      </c>
      <c r="I108" s="13">
        <v>2545067</v>
      </c>
      <c r="J108" s="7"/>
      <c r="K108" s="414"/>
    </row>
    <row r="109" spans="1:11" s="23" customFormat="1" ht="8.65" customHeight="1">
      <c r="A109" s="10"/>
      <c r="B109" s="118"/>
      <c r="C109" s="118"/>
      <c r="D109" s="4"/>
      <c r="E109" s="13"/>
      <c r="F109" s="13"/>
      <c r="G109" s="13"/>
      <c r="H109" s="13"/>
      <c r="I109" s="13"/>
      <c r="J109" s="7"/>
      <c r="K109" s="414"/>
    </row>
    <row r="110" spans="1:11" s="43" customFormat="1" ht="9.9499999999999993" customHeight="1">
      <c r="A110" s="110" t="s">
        <v>262</v>
      </c>
      <c r="B110" s="120"/>
      <c r="C110" s="120"/>
      <c r="D110" s="112"/>
      <c r="E110" s="90">
        <v>-231423</v>
      </c>
      <c r="F110" s="90">
        <v>-105270</v>
      </c>
      <c r="G110" s="90">
        <v>-63975</v>
      </c>
      <c r="H110" s="90">
        <v>-232898</v>
      </c>
      <c r="I110" s="90">
        <v>-256160</v>
      </c>
      <c r="J110" s="111">
        <v>-889726</v>
      </c>
      <c r="K110" s="414"/>
    </row>
    <row r="111" spans="1:11" s="23" customFormat="1" ht="9.9499999999999993" customHeight="1">
      <c r="A111" s="2"/>
      <c r="B111" s="7"/>
      <c r="C111" s="7"/>
      <c r="D111" s="2"/>
      <c r="E111" s="22"/>
      <c r="F111" s="22"/>
      <c r="G111" s="24"/>
      <c r="H111" s="24"/>
      <c r="I111" s="22"/>
      <c r="J111" s="7"/>
      <c r="K111" s="414"/>
    </row>
    <row r="112" spans="1:11" s="43" customFormat="1" ht="9.9499999999999993" customHeight="1">
      <c r="A112" s="42" t="s">
        <v>78</v>
      </c>
      <c r="B112" s="56"/>
      <c r="C112" s="56"/>
      <c r="D112" s="109"/>
      <c r="E112" s="56"/>
      <c r="F112" s="56"/>
      <c r="G112" s="56"/>
      <c r="H112" s="56"/>
      <c r="I112" s="56"/>
      <c r="J112" s="56"/>
      <c r="K112" s="414"/>
    </row>
    <row r="113" spans="1:12" s="25" customFormat="1" ht="8.85" customHeight="1">
      <c r="A113" s="2"/>
      <c r="B113" s="3"/>
      <c r="C113" s="3"/>
      <c r="D113" s="2"/>
      <c r="E113" s="7"/>
      <c r="F113" s="7"/>
      <c r="G113" s="7"/>
      <c r="H113" s="7"/>
      <c r="I113" s="7"/>
      <c r="J113" s="7"/>
      <c r="K113" s="415"/>
    </row>
    <row r="114" spans="1:12" s="43" customFormat="1" ht="9.9499999999999993" customHeight="1">
      <c r="A114" s="42" t="s">
        <v>61</v>
      </c>
      <c r="B114" s="56"/>
      <c r="C114" s="56"/>
      <c r="D114" s="109"/>
      <c r="E114" s="105"/>
      <c r="F114" s="105"/>
      <c r="G114" s="106"/>
      <c r="H114" s="106"/>
      <c r="I114" s="105"/>
      <c r="J114" s="56"/>
      <c r="K114" s="414"/>
    </row>
    <row r="115" spans="1:12" s="23" customFormat="1" ht="8.65" customHeight="1">
      <c r="A115" s="10" t="s">
        <v>79</v>
      </c>
      <c r="B115" s="118"/>
      <c r="C115" s="118"/>
      <c r="D115" s="4"/>
      <c r="E115" s="13">
        <v>1374052</v>
      </c>
      <c r="F115" s="13">
        <v>1388433</v>
      </c>
      <c r="G115" s="13">
        <v>1464928</v>
      </c>
      <c r="H115" s="13">
        <v>1528933</v>
      </c>
      <c r="I115" s="14">
        <v>1666363</v>
      </c>
      <c r="J115" s="7"/>
      <c r="K115" s="414"/>
    </row>
    <row r="116" spans="1:12" s="23" customFormat="1" ht="8.65" customHeight="1">
      <c r="A116" s="10" t="s">
        <v>80</v>
      </c>
      <c r="B116" s="118"/>
      <c r="C116" s="118"/>
      <c r="D116" s="4"/>
      <c r="E116" s="13">
        <v>710166</v>
      </c>
      <c r="F116" s="13">
        <v>752608</v>
      </c>
      <c r="G116" s="13">
        <v>767328</v>
      </c>
      <c r="H116" s="13">
        <v>879454</v>
      </c>
      <c r="I116" s="14">
        <v>885803</v>
      </c>
      <c r="J116" s="7"/>
      <c r="K116" s="414"/>
    </row>
    <row r="117" spans="1:12" s="23" customFormat="1" ht="8.65" customHeight="1">
      <c r="A117" s="10" t="s">
        <v>81</v>
      </c>
      <c r="B117" s="118"/>
      <c r="C117" s="118"/>
      <c r="D117" s="4"/>
      <c r="E117" s="13">
        <v>112000</v>
      </c>
      <c r="F117" s="13">
        <v>131183</v>
      </c>
      <c r="G117" s="13">
        <v>139426</v>
      </c>
      <c r="H117" s="13">
        <v>140595</v>
      </c>
      <c r="I117" s="14">
        <v>124383</v>
      </c>
      <c r="J117" s="7"/>
      <c r="K117" s="414"/>
    </row>
    <row r="118" spans="1:12" s="23" customFormat="1" ht="8.65" customHeight="1">
      <c r="A118" s="10" t="s">
        <v>82</v>
      </c>
      <c r="B118" s="118"/>
      <c r="C118" s="118"/>
      <c r="D118" s="4"/>
      <c r="E118" s="13">
        <v>223771</v>
      </c>
      <c r="F118" s="13">
        <v>180898</v>
      </c>
      <c r="G118" s="13">
        <v>238421</v>
      </c>
      <c r="H118" s="13">
        <v>222195</v>
      </c>
      <c r="I118" s="14">
        <v>318992</v>
      </c>
      <c r="J118" s="7"/>
      <c r="K118" s="414"/>
    </row>
    <row r="119" spans="1:12" s="23" customFormat="1" ht="8.65" customHeight="1">
      <c r="A119" s="10" t="s">
        <v>83</v>
      </c>
      <c r="B119" s="118"/>
      <c r="C119" s="118"/>
      <c r="D119" s="4"/>
      <c r="E119" s="13">
        <v>609</v>
      </c>
      <c r="F119" s="13">
        <v>603</v>
      </c>
      <c r="G119" s="13">
        <v>602</v>
      </c>
      <c r="H119" s="13">
        <v>592</v>
      </c>
      <c r="I119" s="14">
        <v>605</v>
      </c>
      <c r="J119" s="7"/>
      <c r="K119" s="414"/>
    </row>
    <row r="120" spans="1:12" s="23" customFormat="1" ht="8.65" customHeight="1">
      <c r="A120" s="10" t="s">
        <v>84</v>
      </c>
      <c r="B120" s="118"/>
      <c r="C120" s="118"/>
      <c r="D120" s="4"/>
      <c r="E120" s="13">
        <v>900827</v>
      </c>
      <c r="F120" s="13">
        <v>919530</v>
      </c>
      <c r="G120" s="13">
        <v>932210</v>
      </c>
      <c r="H120" s="13">
        <v>992030</v>
      </c>
      <c r="I120" s="14">
        <v>1073455</v>
      </c>
      <c r="J120" s="7"/>
      <c r="K120" s="414"/>
    </row>
    <row r="121" spans="1:12" s="23" customFormat="1" ht="8.65" customHeight="1">
      <c r="A121" s="10" t="s">
        <v>85</v>
      </c>
      <c r="B121" s="118"/>
      <c r="C121" s="118"/>
      <c r="D121" s="4"/>
      <c r="E121" s="13">
        <v>493674</v>
      </c>
      <c r="F121" s="13">
        <v>408288</v>
      </c>
      <c r="G121" s="13">
        <v>415555</v>
      </c>
      <c r="H121" s="13">
        <v>460746</v>
      </c>
      <c r="I121" s="14">
        <v>505432</v>
      </c>
      <c r="J121" s="7"/>
      <c r="K121" s="414"/>
    </row>
    <row r="122" spans="1:12" s="23" customFormat="1" ht="8.65" customHeight="1">
      <c r="A122" s="10" t="s">
        <v>86</v>
      </c>
      <c r="B122" s="118"/>
      <c r="C122" s="118"/>
      <c r="D122" s="4"/>
      <c r="E122" s="13">
        <v>27057</v>
      </c>
      <c r="F122" s="13">
        <v>28521</v>
      </c>
      <c r="G122" s="13">
        <v>29363</v>
      </c>
      <c r="H122" s="13">
        <v>29258</v>
      </c>
      <c r="I122" s="14">
        <v>30666</v>
      </c>
      <c r="J122" s="7"/>
      <c r="K122" s="414"/>
    </row>
    <row r="123" spans="1:12" s="23" customFormat="1" ht="8.65" customHeight="1">
      <c r="A123" s="10" t="s">
        <v>87</v>
      </c>
      <c r="B123" s="118"/>
      <c r="C123" s="118"/>
      <c r="D123" s="4"/>
      <c r="E123" s="13">
        <v>49368</v>
      </c>
      <c r="F123" s="13">
        <v>53179</v>
      </c>
      <c r="G123" s="13">
        <v>124198</v>
      </c>
      <c r="H123" s="13">
        <v>71508</v>
      </c>
      <c r="I123" s="14">
        <v>52175</v>
      </c>
      <c r="J123" s="7"/>
      <c r="K123" s="414"/>
    </row>
    <row r="124" spans="1:12" s="23" customFormat="1" ht="8.65" customHeight="1">
      <c r="A124" s="10" t="s">
        <v>88</v>
      </c>
      <c r="B124" s="118"/>
      <c r="C124" s="118"/>
      <c r="D124" s="4"/>
      <c r="E124" s="13">
        <v>107479</v>
      </c>
      <c r="F124" s="13">
        <v>77136</v>
      </c>
      <c r="G124" s="13">
        <v>84880</v>
      </c>
      <c r="H124" s="13">
        <v>93982</v>
      </c>
      <c r="I124" s="14">
        <v>89708</v>
      </c>
      <c r="J124" s="33">
        <v>453185</v>
      </c>
      <c r="K124" s="414"/>
    </row>
    <row r="125" spans="1:12" s="23" customFormat="1" ht="8.65" customHeight="1">
      <c r="A125" s="10"/>
      <c r="B125" s="118"/>
      <c r="C125" s="118"/>
      <c r="D125" s="4"/>
      <c r="E125" s="13"/>
      <c r="F125" s="13"/>
      <c r="G125" s="13"/>
      <c r="H125" s="13"/>
      <c r="I125" s="13"/>
      <c r="J125" s="7"/>
      <c r="K125" s="414"/>
    </row>
    <row r="126" spans="1:12" s="43" customFormat="1" ht="9.9499999999999993" customHeight="1">
      <c r="A126" s="46" t="s">
        <v>72</v>
      </c>
      <c r="B126" s="120"/>
      <c r="C126" s="120"/>
      <c r="D126" s="91"/>
      <c r="E126" s="55">
        <v>3999003</v>
      </c>
      <c r="F126" s="55">
        <v>3940379</v>
      </c>
      <c r="G126" s="55">
        <v>4196911</v>
      </c>
      <c r="H126" s="55">
        <v>4419293</v>
      </c>
      <c r="I126" s="55">
        <v>4747582</v>
      </c>
      <c r="J126" s="108" t="s">
        <v>270</v>
      </c>
      <c r="K126" s="414"/>
      <c r="L126" s="143"/>
    </row>
    <row r="127" spans="1:12" s="25" customFormat="1" ht="8.85" customHeight="1">
      <c r="A127" s="403" t="s">
        <v>457</v>
      </c>
      <c r="B127" s="404"/>
      <c r="C127" s="404"/>
      <c r="D127" s="403"/>
      <c r="E127" s="405">
        <f>E126-E122-E123-E124</f>
        <v>3815099</v>
      </c>
      <c r="F127" s="405">
        <f>F126-F122-F123-F124</f>
        <v>3781543</v>
      </c>
      <c r="G127" s="405">
        <f>G126-G122-G123-G124</f>
        <v>3958470</v>
      </c>
      <c r="H127" s="405">
        <f>H126-H122-H123-H124</f>
        <v>4224545</v>
      </c>
      <c r="I127" s="405">
        <f>I126-I122-I123-I124</f>
        <v>4575033</v>
      </c>
      <c r="J127" s="33">
        <v>21303168</v>
      </c>
      <c r="K127" s="414">
        <f>SUM(E127:I127)</f>
        <v>20354690</v>
      </c>
    </row>
    <row r="128" spans="1:12" s="25" customFormat="1" ht="9.9499999999999993" customHeight="1">
      <c r="A128" s="42" t="s">
        <v>74</v>
      </c>
      <c r="B128" s="7"/>
      <c r="C128" s="7"/>
      <c r="D128" s="2"/>
      <c r="E128" s="22"/>
      <c r="F128" s="22"/>
      <c r="G128" s="24"/>
      <c r="H128" s="24"/>
      <c r="I128" s="22"/>
      <c r="J128" s="7"/>
      <c r="K128" s="414"/>
    </row>
    <row r="129" spans="1:12" s="25" customFormat="1" ht="8.65" customHeight="1">
      <c r="A129" s="10" t="s">
        <v>89</v>
      </c>
      <c r="B129" s="118"/>
      <c r="C129" s="118"/>
      <c r="D129" s="4"/>
      <c r="E129" s="13">
        <v>2075949</v>
      </c>
      <c r="F129" s="13">
        <v>2144859</v>
      </c>
      <c r="G129" s="13">
        <v>2301588</v>
      </c>
      <c r="H129" s="13">
        <v>2340057</v>
      </c>
      <c r="I129" s="14">
        <v>2458518</v>
      </c>
      <c r="J129" s="7"/>
      <c r="K129" s="414"/>
    </row>
    <row r="130" spans="1:12" s="25" customFormat="1" ht="8.65" customHeight="1">
      <c r="A130" s="10" t="s">
        <v>90</v>
      </c>
      <c r="B130" s="118"/>
      <c r="C130" s="118"/>
      <c r="D130" s="4"/>
      <c r="E130" s="13">
        <v>37187</v>
      </c>
      <c r="F130" s="13">
        <v>59216</v>
      </c>
      <c r="G130" s="13">
        <v>12669</v>
      </c>
      <c r="H130" s="13">
        <v>36456</v>
      </c>
      <c r="I130" s="14">
        <v>41819</v>
      </c>
      <c r="J130" s="7"/>
      <c r="K130" s="414"/>
    </row>
    <row r="131" spans="1:12" s="25" customFormat="1" ht="8.65" customHeight="1">
      <c r="A131" s="10" t="s">
        <v>91</v>
      </c>
      <c r="B131" s="118"/>
      <c r="C131" s="118"/>
      <c r="D131" s="4"/>
      <c r="E131" s="13">
        <v>294410</v>
      </c>
      <c r="F131" s="13">
        <v>309811</v>
      </c>
      <c r="G131" s="13">
        <v>328813</v>
      </c>
      <c r="H131" s="13">
        <v>329790</v>
      </c>
      <c r="I131" s="14">
        <v>313320</v>
      </c>
      <c r="J131" s="7"/>
      <c r="K131" s="414"/>
    </row>
    <row r="132" spans="1:12" s="25" customFormat="1" ht="8.65" customHeight="1">
      <c r="A132" s="10" t="s">
        <v>92</v>
      </c>
      <c r="B132" s="118"/>
      <c r="C132" s="118"/>
      <c r="D132" s="4"/>
      <c r="E132" s="13">
        <v>731158</v>
      </c>
      <c r="F132" s="13">
        <v>775597</v>
      </c>
      <c r="G132" s="13">
        <v>896877</v>
      </c>
      <c r="H132" s="13">
        <v>862075</v>
      </c>
      <c r="I132" s="14">
        <v>902121</v>
      </c>
      <c r="J132" s="7"/>
      <c r="K132" s="414"/>
    </row>
    <row r="133" spans="1:12" s="25" customFormat="1" ht="8.65" customHeight="1">
      <c r="A133" s="10" t="s">
        <v>230</v>
      </c>
      <c r="B133" s="118"/>
      <c r="C133" s="118"/>
      <c r="D133" s="4"/>
      <c r="E133" s="13">
        <v>1683</v>
      </c>
      <c r="F133" s="13">
        <v>28844</v>
      </c>
      <c r="G133" s="13">
        <v>4819</v>
      </c>
      <c r="H133" s="13">
        <v>3909</v>
      </c>
      <c r="I133" s="14">
        <v>6918</v>
      </c>
      <c r="J133" s="7"/>
      <c r="K133" s="414"/>
    </row>
    <row r="134" spans="1:12" s="25" customFormat="1" ht="8.65" customHeight="1">
      <c r="A134" s="10" t="s">
        <v>93</v>
      </c>
      <c r="B134" s="118"/>
      <c r="C134" s="118"/>
      <c r="D134" s="4"/>
      <c r="E134" s="13">
        <v>93416</v>
      </c>
      <c r="F134" s="13">
        <v>75601</v>
      </c>
      <c r="G134" s="13">
        <v>81435</v>
      </c>
      <c r="H134" s="13">
        <v>70444</v>
      </c>
      <c r="I134" s="14">
        <v>84356</v>
      </c>
      <c r="J134" s="7"/>
      <c r="K134" s="414"/>
    </row>
    <row r="135" spans="1:12" s="25" customFormat="1" ht="8.65" customHeight="1">
      <c r="A135" s="10" t="s">
        <v>94</v>
      </c>
      <c r="B135" s="118"/>
      <c r="C135" s="118"/>
      <c r="D135" s="4"/>
      <c r="E135" s="13">
        <v>399241</v>
      </c>
      <c r="F135" s="13">
        <v>331482</v>
      </c>
      <c r="G135" s="13">
        <v>392491</v>
      </c>
      <c r="H135" s="13">
        <v>399830</v>
      </c>
      <c r="I135" s="14">
        <v>468561</v>
      </c>
      <c r="J135" s="7"/>
      <c r="K135" s="414"/>
    </row>
    <row r="136" spans="1:12" s="25" customFormat="1" ht="8.65" customHeight="1">
      <c r="A136" s="10" t="s">
        <v>95</v>
      </c>
      <c r="B136" s="118"/>
      <c r="C136" s="118"/>
      <c r="D136" s="4"/>
      <c r="E136" s="13">
        <v>27057</v>
      </c>
      <c r="F136" s="13">
        <v>28522</v>
      </c>
      <c r="G136" s="13">
        <v>29364</v>
      </c>
      <c r="H136" s="13">
        <v>29258</v>
      </c>
      <c r="I136" s="14">
        <v>30666</v>
      </c>
      <c r="J136" s="7"/>
      <c r="K136" s="414"/>
    </row>
    <row r="137" spans="1:12" s="25" customFormat="1" ht="8.65" customHeight="1">
      <c r="A137" s="10" t="s">
        <v>96</v>
      </c>
      <c r="B137" s="118"/>
      <c r="C137" s="118"/>
      <c r="D137" s="4"/>
      <c r="E137" s="13">
        <v>0</v>
      </c>
      <c r="F137" s="13">
        <v>4041</v>
      </c>
      <c r="G137" s="13">
        <v>0</v>
      </c>
      <c r="H137" s="13">
        <v>20594</v>
      </c>
      <c r="I137" s="14">
        <v>95435</v>
      </c>
      <c r="J137" s="33">
        <v>453185</v>
      </c>
      <c r="K137" s="414"/>
    </row>
    <row r="138" spans="1:12" s="25" customFormat="1" ht="8.65" customHeight="1">
      <c r="A138" s="10" t="s">
        <v>97</v>
      </c>
      <c r="B138" s="118"/>
      <c r="C138" s="118"/>
      <c r="D138" s="4"/>
      <c r="E138" s="13">
        <v>107479</v>
      </c>
      <c r="F138" s="13">
        <v>77136</v>
      </c>
      <c r="G138" s="13">
        <v>84880</v>
      </c>
      <c r="H138" s="13">
        <v>93982</v>
      </c>
      <c r="I138" s="14">
        <v>89708</v>
      </c>
      <c r="J138" s="108" t="s">
        <v>270</v>
      </c>
      <c r="K138" s="414"/>
      <c r="L138" s="143"/>
    </row>
    <row r="139" spans="1:12" s="25" customFormat="1" ht="8.65" customHeight="1">
      <c r="A139" s="10"/>
      <c r="B139" s="118"/>
      <c r="C139" s="118"/>
      <c r="D139" s="4"/>
      <c r="E139" s="13"/>
      <c r="F139" s="13"/>
      <c r="G139" s="13"/>
      <c r="H139" s="13"/>
      <c r="I139" s="13"/>
      <c r="J139" s="111">
        <v>20413442</v>
      </c>
      <c r="K139" s="414"/>
    </row>
    <row r="140" spans="1:12" s="25" customFormat="1" ht="9.9499999999999993" customHeight="1">
      <c r="A140" s="46" t="s">
        <v>76</v>
      </c>
      <c r="B140" s="129"/>
      <c r="C140" s="129"/>
      <c r="D140" s="58"/>
      <c r="E140" s="55">
        <v>3767580</v>
      </c>
      <c r="F140" s="55">
        <v>3835109</v>
      </c>
      <c r="G140" s="55">
        <v>4132936</v>
      </c>
      <c r="H140" s="55">
        <v>4186395</v>
      </c>
      <c r="I140" s="55">
        <v>4491422</v>
      </c>
      <c r="J140" s="108" t="s">
        <v>270</v>
      </c>
      <c r="K140" s="414"/>
      <c r="L140" s="143"/>
    </row>
    <row r="141" spans="1:12" s="25" customFormat="1" ht="9.9499999999999993" customHeight="1">
      <c r="A141" s="403" t="s">
        <v>458</v>
      </c>
      <c r="B141" s="405"/>
      <c r="C141" s="405"/>
      <c r="D141" s="403"/>
      <c r="E141" s="419">
        <f>E140-E136-E137-E138</f>
        <v>3633044</v>
      </c>
      <c r="F141" s="419">
        <f>F140-F136-F137-F138</f>
        <v>3725410</v>
      </c>
      <c r="G141" s="419">
        <f>G140-G136-G137-G138</f>
        <v>4018692</v>
      </c>
      <c r="H141" s="419">
        <f>H140-H136-H137-H138</f>
        <v>4042561</v>
      </c>
      <c r="I141" s="419">
        <f>I140-I136-I137-I138</f>
        <v>4275613</v>
      </c>
      <c r="J141" s="108"/>
      <c r="K141" s="414"/>
      <c r="L141" s="143"/>
    </row>
    <row r="142" spans="1:12" s="25" customFormat="1" ht="14.25" customHeight="1">
      <c r="A142" s="403" t="s">
        <v>460</v>
      </c>
      <c r="B142" s="405"/>
      <c r="C142" s="405"/>
      <c r="D142" s="403"/>
      <c r="E142" s="419">
        <f>E141-E11+E12+E13</f>
        <v>1665596</v>
      </c>
      <c r="F142" s="419">
        <f>F141-F11+F12+F13</f>
        <v>1668566</v>
      </c>
      <c r="G142" s="419">
        <f>G141-G11+G12+G13</f>
        <v>1868271</v>
      </c>
      <c r="H142" s="419">
        <f>H141-H11+H12+H13</f>
        <v>1825529</v>
      </c>
      <c r="I142" s="419">
        <f>I141-I11+I12+I13</f>
        <v>1939343</v>
      </c>
      <c r="J142" s="111">
        <v>-889726</v>
      </c>
      <c r="K142" s="414">
        <f>SUM(E142:I142)</f>
        <v>8967305</v>
      </c>
    </row>
    <row r="143" spans="1:12" s="25" customFormat="1" ht="15" customHeight="1">
      <c r="A143" s="403" t="s">
        <v>372</v>
      </c>
      <c r="B143" s="405"/>
      <c r="C143" s="405"/>
      <c r="D143" s="403"/>
      <c r="E143" s="419">
        <f>E141-E14</f>
        <v>1665596</v>
      </c>
      <c r="F143" s="419">
        <f>F141-F14</f>
        <v>1668566</v>
      </c>
      <c r="G143" s="419">
        <f>G141-G14</f>
        <v>1868271</v>
      </c>
      <c r="H143" s="419">
        <f>H141-H14</f>
        <v>1825529</v>
      </c>
      <c r="I143" s="419">
        <f>I141-I14</f>
        <v>1939343</v>
      </c>
      <c r="J143" s="111"/>
      <c r="K143" s="414"/>
    </row>
    <row r="144" spans="1:12" s="63" customFormat="1" ht="9.9499999999999993" customHeight="1">
      <c r="A144" s="110" t="s">
        <v>261</v>
      </c>
      <c r="B144" s="130"/>
      <c r="C144" s="130"/>
      <c r="D144" s="89"/>
      <c r="E144" s="90">
        <v>-231423</v>
      </c>
      <c r="F144" s="90">
        <v>-105270</v>
      </c>
      <c r="G144" s="90">
        <v>-63975</v>
      </c>
      <c r="H144" s="90">
        <v>-232898</v>
      </c>
      <c r="I144" s="90">
        <v>-256160</v>
      </c>
      <c r="J144" s="108" t="s">
        <v>270</v>
      </c>
      <c r="K144" s="414">
        <f>K127-K142</f>
        <v>11387385</v>
      </c>
      <c r="L144" s="143"/>
    </row>
    <row r="145" spans="1:11" s="25" customFormat="1" ht="9.9499999999999993" customHeight="1" thickBot="1">
      <c r="A145" s="2"/>
      <c r="B145" s="3"/>
      <c r="C145" s="3"/>
      <c r="D145" s="2"/>
      <c r="E145" s="7"/>
      <c r="F145" s="7"/>
      <c r="G145" s="7"/>
      <c r="H145" s="7"/>
      <c r="I145" s="7"/>
      <c r="J145" s="7" t="s">
        <v>242</v>
      </c>
      <c r="K145" s="414"/>
    </row>
    <row r="146" spans="1:11" s="23" customFormat="1" ht="11.1" customHeight="1" thickBot="1">
      <c r="A146" s="1145" t="s">
        <v>98</v>
      </c>
      <c r="B146" s="1146"/>
      <c r="C146" s="1147"/>
      <c r="D146" s="64"/>
      <c r="E146" s="7"/>
      <c r="F146" s="7"/>
      <c r="G146" s="7"/>
      <c r="H146" s="7"/>
      <c r="I146" s="7"/>
      <c r="J146" s="7"/>
      <c r="K146" s="414"/>
    </row>
    <row r="147" spans="1:11" s="23" customFormat="1" ht="9.9499999999999993" customHeight="1">
      <c r="A147" s="2" t="s">
        <v>99</v>
      </c>
      <c r="B147" s="7"/>
      <c r="C147" s="7"/>
      <c r="D147" s="2"/>
      <c r="E147" s="7"/>
      <c r="F147" s="7"/>
      <c r="G147" s="7"/>
      <c r="H147" s="7"/>
      <c r="I147" s="7"/>
      <c r="J147" s="7"/>
      <c r="K147" s="414"/>
    </row>
    <row r="148" spans="1:11" s="23" customFormat="1" ht="8.65" customHeight="1">
      <c r="A148" s="10" t="s">
        <v>100</v>
      </c>
      <c r="B148" s="9"/>
      <c r="C148" s="10" t="s">
        <v>101</v>
      </c>
      <c r="D148" s="4"/>
      <c r="E148" s="13">
        <v>5200</v>
      </c>
      <c r="F148" s="13">
        <v>9461</v>
      </c>
      <c r="G148" s="13">
        <v>9500</v>
      </c>
      <c r="H148" s="13">
        <v>9500</v>
      </c>
      <c r="I148" s="14">
        <v>9500</v>
      </c>
      <c r="J148" s="7"/>
      <c r="K148" s="414"/>
    </row>
    <row r="149" spans="1:11" s="23" customFormat="1" ht="8.65" customHeight="1">
      <c r="A149" s="72"/>
      <c r="B149" s="9"/>
      <c r="C149" s="73" t="s">
        <v>102</v>
      </c>
      <c r="D149" s="74"/>
      <c r="E149" s="13">
        <v>0</v>
      </c>
      <c r="F149" s="13">
        <v>0</v>
      </c>
      <c r="G149" s="13">
        <v>0</v>
      </c>
      <c r="H149" s="13">
        <v>0</v>
      </c>
      <c r="I149" s="14">
        <v>0</v>
      </c>
      <c r="J149" s="7"/>
      <c r="K149" s="414"/>
    </row>
    <row r="150" spans="1:11" s="23" customFormat="1" ht="8.65" customHeight="1">
      <c r="A150" s="10" t="s">
        <v>103</v>
      </c>
      <c r="B150" s="9"/>
      <c r="C150" s="10" t="s">
        <v>101</v>
      </c>
      <c r="D150" s="4"/>
      <c r="E150" s="13">
        <v>14000</v>
      </c>
      <c r="F150" s="13">
        <v>14000</v>
      </c>
      <c r="G150" s="13">
        <v>14000</v>
      </c>
      <c r="H150" s="13">
        <v>14000</v>
      </c>
      <c r="I150" s="14">
        <v>14000</v>
      </c>
      <c r="J150" s="7"/>
      <c r="K150" s="414"/>
    </row>
    <row r="151" spans="1:11" s="23" customFormat="1" ht="8.65" customHeight="1">
      <c r="A151" s="72"/>
      <c r="B151" s="9"/>
      <c r="C151" s="10" t="s">
        <v>102</v>
      </c>
      <c r="D151" s="4"/>
      <c r="E151" s="13">
        <v>0</v>
      </c>
      <c r="F151" s="13">
        <v>0</v>
      </c>
      <c r="G151" s="13">
        <v>0</v>
      </c>
      <c r="H151" s="13">
        <v>0</v>
      </c>
      <c r="I151" s="14">
        <v>0</v>
      </c>
      <c r="J151" s="7"/>
      <c r="K151" s="414"/>
    </row>
    <row r="152" spans="1:11" s="23" customFormat="1" ht="8.65" customHeight="1">
      <c r="A152" s="10" t="s">
        <v>104</v>
      </c>
      <c r="B152" s="9"/>
      <c r="C152" s="10" t="s">
        <v>101</v>
      </c>
      <c r="D152" s="4"/>
      <c r="E152" s="13">
        <v>36400</v>
      </c>
      <c r="F152" s="13">
        <v>36400</v>
      </c>
      <c r="G152" s="13">
        <v>38503</v>
      </c>
      <c r="H152" s="13">
        <v>40326</v>
      </c>
      <c r="I152" s="14">
        <v>32292</v>
      </c>
      <c r="J152" s="7"/>
      <c r="K152" s="414"/>
    </row>
    <row r="153" spans="1:11" s="23" customFormat="1" ht="8.65" customHeight="1">
      <c r="A153" s="72"/>
      <c r="B153" s="9"/>
      <c r="C153" s="10" t="s">
        <v>102</v>
      </c>
      <c r="D153" s="4"/>
      <c r="E153" s="13">
        <v>0</v>
      </c>
      <c r="F153" s="13">
        <v>0</v>
      </c>
      <c r="G153" s="13">
        <v>0</v>
      </c>
      <c r="H153" s="13">
        <v>0</v>
      </c>
      <c r="I153" s="14">
        <v>0</v>
      </c>
      <c r="J153" s="7"/>
      <c r="K153" s="414"/>
    </row>
    <row r="154" spans="1:11" s="23" customFormat="1" ht="8.65" customHeight="1">
      <c r="A154" s="10" t="s">
        <v>105</v>
      </c>
      <c r="B154" s="9"/>
      <c r="C154" s="10" t="s">
        <v>101</v>
      </c>
      <c r="D154" s="4"/>
      <c r="E154" s="13">
        <v>12700</v>
      </c>
      <c r="F154" s="13">
        <v>12700</v>
      </c>
      <c r="G154" s="13">
        <v>12700</v>
      </c>
      <c r="H154" s="13">
        <v>12700</v>
      </c>
      <c r="I154" s="14">
        <v>12700</v>
      </c>
      <c r="J154" s="7"/>
      <c r="K154" s="414"/>
    </row>
    <row r="155" spans="1:11" s="23" customFormat="1" ht="8.65" customHeight="1">
      <c r="A155" s="72"/>
      <c r="B155" s="9"/>
      <c r="C155" s="10" t="s">
        <v>102</v>
      </c>
      <c r="D155" s="4"/>
      <c r="E155" s="13">
        <v>0</v>
      </c>
      <c r="F155" s="13">
        <v>0</v>
      </c>
      <c r="G155" s="13">
        <v>0</v>
      </c>
      <c r="H155" s="13">
        <v>0</v>
      </c>
      <c r="I155" s="14">
        <v>0</v>
      </c>
      <c r="J155" s="7"/>
      <c r="K155" s="414"/>
    </row>
    <row r="156" spans="1:11" s="23" customFormat="1" ht="8.65" customHeight="1">
      <c r="A156" s="10" t="s">
        <v>106</v>
      </c>
      <c r="B156" s="9"/>
      <c r="C156" s="10" t="s">
        <v>101</v>
      </c>
      <c r="D156" s="4"/>
      <c r="E156" s="13">
        <v>0</v>
      </c>
      <c r="F156" s="13">
        <v>0</v>
      </c>
      <c r="G156" s="13">
        <v>0</v>
      </c>
      <c r="H156" s="13">
        <v>0</v>
      </c>
      <c r="I156" s="14">
        <v>0</v>
      </c>
      <c r="J156" s="7"/>
      <c r="K156" s="414"/>
    </row>
    <row r="157" spans="1:11" s="23" customFormat="1" ht="8.65" customHeight="1">
      <c r="A157" s="72"/>
      <c r="B157" s="9"/>
      <c r="C157" s="10" t="s">
        <v>102</v>
      </c>
      <c r="D157" s="4"/>
      <c r="E157" s="13">
        <v>0</v>
      </c>
      <c r="F157" s="13">
        <v>0</v>
      </c>
      <c r="G157" s="13">
        <v>0</v>
      </c>
      <c r="H157" s="13">
        <v>0</v>
      </c>
      <c r="I157" s="14">
        <v>0</v>
      </c>
      <c r="J157" s="7"/>
      <c r="K157" s="414"/>
    </row>
    <row r="158" spans="1:11" s="23" customFormat="1" ht="8.65" customHeight="1">
      <c r="A158" s="10" t="s">
        <v>107</v>
      </c>
      <c r="B158" s="9"/>
      <c r="C158" s="10" t="s">
        <v>101</v>
      </c>
      <c r="D158" s="4"/>
      <c r="E158" s="13">
        <v>0</v>
      </c>
      <c r="F158" s="13">
        <v>0</v>
      </c>
      <c r="G158" s="13">
        <v>0</v>
      </c>
      <c r="H158" s="13">
        <v>0</v>
      </c>
      <c r="I158" s="14">
        <v>0</v>
      </c>
      <c r="J158" s="7"/>
      <c r="K158" s="414"/>
    </row>
    <row r="159" spans="1:11" s="23" customFormat="1" ht="8.65" customHeight="1">
      <c r="A159" s="72"/>
      <c r="B159" s="9"/>
      <c r="C159" s="10" t="s">
        <v>102</v>
      </c>
      <c r="D159" s="4"/>
      <c r="E159" s="13">
        <v>0</v>
      </c>
      <c r="F159" s="13">
        <v>0</v>
      </c>
      <c r="G159" s="13">
        <v>0</v>
      </c>
      <c r="H159" s="13">
        <v>0</v>
      </c>
      <c r="I159" s="14">
        <v>0</v>
      </c>
      <c r="J159" s="7"/>
      <c r="K159" s="414"/>
    </row>
    <row r="160" spans="1:11" s="23" customFormat="1" ht="8.65" customHeight="1">
      <c r="A160" s="10" t="s">
        <v>108</v>
      </c>
      <c r="B160" s="9"/>
      <c r="C160" s="10" t="s">
        <v>101</v>
      </c>
      <c r="D160" s="4"/>
      <c r="E160" s="13">
        <v>14900</v>
      </c>
      <c r="F160" s="13">
        <v>22653</v>
      </c>
      <c r="G160" s="13">
        <v>23875</v>
      </c>
      <c r="H160" s="13">
        <v>24150</v>
      </c>
      <c r="I160" s="14">
        <v>32917</v>
      </c>
      <c r="J160" s="7"/>
      <c r="K160" s="414"/>
    </row>
    <row r="161" spans="1:11" s="23" customFormat="1" ht="8.65" customHeight="1">
      <c r="A161" s="72"/>
      <c r="B161" s="9"/>
      <c r="C161" s="10" t="s">
        <v>102</v>
      </c>
      <c r="D161" s="4"/>
      <c r="E161" s="13">
        <v>0</v>
      </c>
      <c r="F161" s="13">
        <v>0</v>
      </c>
      <c r="G161" s="13">
        <v>0</v>
      </c>
      <c r="H161" s="13">
        <v>0</v>
      </c>
      <c r="I161" s="14">
        <v>0</v>
      </c>
      <c r="J161" s="7"/>
      <c r="K161" s="414"/>
    </row>
    <row r="162" spans="1:11" s="23" customFormat="1" ht="8.65" customHeight="1">
      <c r="A162" s="10" t="s">
        <v>109</v>
      </c>
      <c r="B162" s="9"/>
      <c r="C162" s="10" t="s">
        <v>101</v>
      </c>
      <c r="D162" s="4"/>
      <c r="E162" s="13">
        <v>81810</v>
      </c>
      <c r="F162" s="13">
        <v>81810</v>
      </c>
      <c r="G162" s="13">
        <v>83251</v>
      </c>
      <c r="H162" s="13">
        <v>83260</v>
      </c>
      <c r="I162" s="14">
        <v>83260</v>
      </c>
      <c r="J162" s="7"/>
      <c r="K162" s="414"/>
    </row>
    <row r="163" spans="1:11" s="23" customFormat="1" ht="8.65" customHeight="1">
      <c r="A163" s="72"/>
      <c r="B163" s="9"/>
      <c r="C163" s="10" t="s">
        <v>102</v>
      </c>
      <c r="D163" s="4"/>
      <c r="E163" s="13">
        <v>0</v>
      </c>
      <c r="F163" s="13">
        <v>0</v>
      </c>
      <c r="G163" s="13">
        <v>0</v>
      </c>
      <c r="H163" s="13">
        <v>0</v>
      </c>
      <c r="I163" s="14">
        <v>0</v>
      </c>
      <c r="J163" s="7"/>
      <c r="K163" s="414"/>
    </row>
    <row r="164" spans="1:11" s="23" customFormat="1" ht="8.65" customHeight="1">
      <c r="A164" s="10" t="s">
        <v>219</v>
      </c>
      <c r="B164" s="9"/>
      <c r="C164" s="10" t="s">
        <v>101</v>
      </c>
      <c r="D164" s="4"/>
      <c r="E164" s="13">
        <v>0</v>
      </c>
      <c r="F164" s="13">
        <v>650</v>
      </c>
      <c r="G164" s="13">
        <v>1300</v>
      </c>
      <c r="H164" s="13">
        <v>2000</v>
      </c>
      <c r="I164" s="14">
        <v>2550</v>
      </c>
      <c r="J164" s="7"/>
      <c r="K164" s="414"/>
    </row>
    <row r="165" spans="1:11" s="23" customFormat="1" ht="8.65" customHeight="1">
      <c r="A165" s="72"/>
      <c r="B165" s="9"/>
      <c r="C165" s="10" t="s">
        <v>102</v>
      </c>
      <c r="D165" s="4"/>
      <c r="E165" s="13">
        <v>0</v>
      </c>
      <c r="F165" s="13">
        <v>0</v>
      </c>
      <c r="G165" s="13">
        <v>0</v>
      </c>
      <c r="H165" s="13">
        <v>0</v>
      </c>
      <c r="I165" s="14">
        <v>0</v>
      </c>
      <c r="J165" s="7"/>
      <c r="K165" s="414"/>
    </row>
    <row r="166" spans="1:11" s="23" customFormat="1" ht="8.65" customHeight="1">
      <c r="A166" s="10" t="s">
        <v>110</v>
      </c>
      <c r="B166" s="9"/>
      <c r="C166" s="10" t="s">
        <v>101</v>
      </c>
      <c r="D166" s="4"/>
      <c r="E166" s="13">
        <v>0</v>
      </c>
      <c r="F166" s="13">
        <v>0</v>
      </c>
      <c r="G166" s="13">
        <v>4215</v>
      </c>
      <c r="H166" s="13">
        <v>4350</v>
      </c>
      <c r="I166" s="14">
        <v>4350</v>
      </c>
      <c r="J166" s="7"/>
      <c r="K166" s="414"/>
    </row>
    <row r="167" spans="1:11" s="23" customFormat="1" ht="8.65" customHeight="1">
      <c r="A167" s="72"/>
      <c r="B167" s="9"/>
      <c r="C167" s="10" t="s">
        <v>102</v>
      </c>
      <c r="D167" s="4"/>
      <c r="E167" s="13">
        <v>0</v>
      </c>
      <c r="F167" s="13">
        <v>0</v>
      </c>
      <c r="G167" s="13">
        <v>0</v>
      </c>
      <c r="H167" s="13">
        <v>0</v>
      </c>
      <c r="I167" s="14">
        <v>0</v>
      </c>
      <c r="J167" s="7"/>
      <c r="K167" s="414"/>
    </row>
    <row r="168" spans="1:11" s="25" customFormat="1" ht="8.65" customHeight="1">
      <c r="A168" s="10" t="s">
        <v>111</v>
      </c>
      <c r="B168" s="5"/>
      <c r="C168" s="10" t="s">
        <v>112</v>
      </c>
      <c r="D168" s="4"/>
      <c r="E168" s="13">
        <v>0</v>
      </c>
      <c r="F168" s="13">
        <v>0</v>
      </c>
      <c r="G168" s="13">
        <v>0</v>
      </c>
      <c r="H168" s="13">
        <v>0</v>
      </c>
      <c r="I168" s="14">
        <v>0</v>
      </c>
      <c r="J168" s="7"/>
      <c r="K168" s="414"/>
    </row>
    <row r="169" spans="1:11" s="23" customFormat="1" ht="9.9499999999999993" customHeight="1">
      <c r="A169" s="10"/>
      <c r="B169" s="9"/>
      <c r="C169" s="131"/>
      <c r="D169" s="4"/>
      <c r="E169" s="13"/>
      <c r="F169" s="13"/>
      <c r="G169" s="13"/>
      <c r="H169" s="13"/>
      <c r="I169" s="13"/>
      <c r="J169" s="7"/>
      <c r="K169" s="414"/>
    </row>
    <row r="170" spans="1:11" s="25" customFormat="1" ht="9.9499999999999993" customHeight="1">
      <c r="A170" s="46" t="s">
        <v>220</v>
      </c>
      <c r="B170" s="126"/>
      <c r="C170" s="126"/>
      <c r="D170" s="91"/>
      <c r="E170" s="55">
        <v>165010</v>
      </c>
      <c r="F170" s="55">
        <v>177674</v>
      </c>
      <c r="G170" s="55">
        <v>187344</v>
      </c>
      <c r="H170" s="55">
        <v>190286</v>
      </c>
      <c r="I170" s="55">
        <v>191569</v>
      </c>
      <c r="J170" s="7"/>
      <c r="K170" s="414"/>
    </row>
    <row r="171" spans="1:11" s="25" customFormat="1" ht="9.9499999999999993" customHeight="1">
      <c r="A171" s="46" t="s">
        <v>113</v>
      </c>
      <c r="B171" s="126"/>
      <c r="C171" s="126"/>
      <c r="D171" s="91"/>
      <c r="E171" s="55">
        <v>0</v>
      </c>
      <c r="F171" s="55">
        <v>0</v>
      </c>
      <c r="G171" s="55">
        <v>0</v>
      </c>
      <c r="H171" s="55">
        <v>0</v>
      </c>
      <c r="I171" s="55">
        <v>0</v>
      </c>
      <c r="J171" s="7"/>
      <c r="K171" s="414"/>
    </row>
    <row r="172" spans="1:11" s="25" customFormat="1" ht="9.9499999999999993" customHeight="1">
      <c r="A172" s="2"/>
      <c r="B172" s="3"/>
      <c r="C172" s="3"/>
      <c r="D172" s="2"/>
      <c r="E172" s="7"/>
      <c r="F172" s="7"/>
      <c r="G172" s="7"/>
      <c r="H172" s="7"/>
      <c r="I172" s="7"/>
      <c r="J172" s="7"/>
      <c r="K172" s="414"/>
    </row>
    <row r="173" spans="1:11" s="25" customFormat="1" ht="9.9499999999999993" customHeight="1">
      <c r="A173" s="46" t="s">
        <v>114</v>
      </c>
      <c r="B173" s="120"/>
      <c r="C173" s="120"/>
      <c r="D173" s="91"/>
      <c r="E173" s="55">
        <v>165010</v>
      </c>
      <c r="F173" s="55">
        <v>177674</v>
      </c>
      <c r="G173" s="55">
        <v>187344</v>
      </c>
      <c r="H173" s="55">
        <v>190286</v>
      </c>
      <c r="I173" s="55">
        <v>191569</v>
      </c>
      <c r="J173" s="7"/>
      <c r="K173" s="414"/>
    </row>
    <row r="174" spans="1:11" s="25" customFormat="1" ht="8.65" customHeight="1">
      <c r="A174" s="66" t="s">
        <v>115</v>
      </c>
      <c r="B174" s="132"/>
      <c r="C174" s="132"/>
      <c r="D174" s="67"/>
      <c r="E174" s="1187">
        <v>0</v>
      </c>
      <c r="F174" s="1187">
        <v>0</v>
      </c>
      <c r="G174" s="1187">
        <v>-4215</v>
      </c>
      <c r="H174" s="1187">
        <v>-4350</v>
      </c>
      <c r="I174" s="1185">
        <v>-4350</v>
      </c>
      <c r="J174" s="7"/>
      <c r="K174" s="414"/>
    </row>
    <row r="175" spans="1:11" s="25" customFormat="1" ht="8.65" customHeight="1">
      <c r="A175" s="11" t="s">
        <v>116</v>
      </c>
      <c r="B175" s="133"/>
      <c r="C175" s="133"/>
      <c r="D175" s="68"/>
      <c r="E175" s="1188"/>
      <c r="F175" s="1188"/>
      <c r="G175" s="1188"/>
      <c r="H175" s="1188"/>
      <c r="I175" s="1186"/>
      <c r="J175" s="7"/>
      <c r="K175" s="414"/>
    </row>
    <row r="176" spans="1:11" s="25" customFormat="1" ht="9.9499999999999993" customHeight="1">
      <c r="A176" s="46" t="s">
        <v>117</v>
      </c>
      <c r="B176" s="120"/>
      <c r="C176" s="120"/>
      <c r="D176" s="91"/>
      <c r="E176" s="55">
        <v>165010</v>
      </c>
      <c r="F176" s="55">
        <v>177674</v>
      </c>
      <c r="G176" s="55">
        <v>183129</v>
      </c>
      <c r="H176" s="55">
        <v>185936</v>
      </c>
      <c r="I176" s="55">
        <v>187219</v>
      </c>
      <c r="J176" s="7"/>
      <c r="K176" s="414"/>
    </row>
    <row r="177" spans="1:11" s="23" customFormat="1" ht="9.9499999999999993" customHeight="1" thickBot="1">
      <c r="A177" s="2"/>
      <c r="B177" s="7"/>
      <c r="C177" s="7"/>
      <c r="D177" s="2"/>
      <c r="E177" s="7"/>
      <c r="F177" s="7"/>
      <c r="G177" s="7"/>
      <c r="H177" s="7"/>
      <c r="I177" s="7"/>
      <c r="J177" s="7"/>
      <c r="K177" s="414"/>
    </row>
    <row r="178" spans="1:11" s="25" customFormat="1" ht="9.9499999999999993" customHeight="1" thickBot="1">
      <c r="A178" s="77" t="s">
        <v>118</v>
      </c>
      <c r="B178" s="122"/>
      <c r="C178" s="3"/>
      <c r="D178" s="30"/>
      <c r="E178" s="7"/>
      <c r="F178" s="7"/>
      <c r="G178" s="7"/>
      <c r="H178" s="7"/>
      <c r="I178" s="7"/>
      <c r="J178" s="7"/>
      <c r="K178" s="414"/>
    </row>
    <row r="179" spans="1:11" s="23" customFormat="1" ht="9.9499999999999993" customHeight="1">
      <c r="A179" s="2"/>
      <c r="B179" s="7"/>
      <c r="C179" s="7"/>
      <c r="D179" s="2"/>
      <c r="E179" s="7"/>
      <c r="F179" s="7"/>
      <c r="G179" s="7"/>
      <c r="H179" s="7"/>
      <c r="I179" s="7"/>
      <c r="J179" s="7"/>
      <c r="K179" s="414"/>
    </row>
    <row r="180" spans="1:11" s="43" customFormat="1" ht="9.9499999999999993" customHeight="1">
      <c r="A180" s="70" t="s">
        <v>119</v>
      </c>
      <c r="B180" s="120"/>
      <c r="C180" s="120"/>
      <c r="D180" s="71"/>
      <c r="E180" s="69">
        <v>-231423</v>
      </c>
      <c r="F180" s="69">
        <v>-105270</v>
      </c>
      <c r="G180" s="69">
        <v>-63975</v>
      </c>
      <c r="H180" s="69">
        <v>-232898</v>
      </c>
      <c r="I180" s="69">
        <v>-256160</v>
      </c>
      <c r="J180" s="56"/>
      <c r="K180" s="414"/>
    </row>
    <row r="181" spans="1:11" s="43" customFormat="1" ht="9.9499999999999993" customHeight="1">
      <c r="A181" s="70" t="s">
        <v>120</v>
      </c>
      <c r="B181" s="120"/>
      <c r="C181" s="120"/>
      <c r="D181" s="71"/>
      <c r="E181" s="69">
        <v>0</v>
      </c>
      <c r="F181" s="69">
        <v>0</v>
      </c>
      <c r="G181" s="69">
        <v>0</v>
      </c>
      <c r="H181" s="69">
        <v>0</v>
      </c>
      <c r="I181" s="69">
        <v>0</v>
      </c>
      <c r="J181" s="56"/>
      <c r="K181" s="414"/>
    </row>
    <row r="182" spans="1:11" s="23" customFormat="1" ht="9.9499999999999993" customHeight="1" thickBot="1">
      <c r="A182" s="65"/>
      <c r="B182" s="121"/>
      <c r="C182" s="121"/>
      <c r="D182" s="4"/>
      <c r="E182" s="13"/>
      <c r="F182" s="13"/>
      <c r="G182" s="13"/>
      <c r="H182" s="13"/>
      <c r="I182" s="13"/>
      <c r="J182" s="7"/>
      <c r="K182" s="414"/>
    </row>
    <row r="183" spans="1:11" s="23" customFormat="1" ht="11.1" customHeight="1" thickTop="1" thickBot="1">
      <c r="A183" s="92" t="s">
        <v>258</v>
      </c>
      <c r="B183" s="134"/>
      <c r="C183" s="135"/>
      <c r="D183" s="93"/>
      <c r="E183" s="90">
        <v>-231423</v>
      </c>
      <c r="F183" s="90">
        <v>-105270</v>
      </c>
      <c r="G183" s="90">
        <v>-63975</v>
      </c>
      <c r="H183" s="90">
        <v>-232898</v>
      </c>
      <c r="I183" s="90">
        <v>-256160</v>
      </c>
      <c r="J183" s="78"/>
      <c r="K183" s="414"/>
    </row>
    <row r="184" spans="1:11" s="40" customFormat="1" ht="12" customHeight="1" thickTop="1">
      <c r="A184" s="145">
        <v>42</v>
      </c>
      <c r="B184" s="127" t="s">
        <v>304</v>
      </c>
      <c r="C184" s="39"/>
      <c r="D184" s="1144" t="s">
        <v>29</v>
      </c>
      <c r="E184" s="1144"/>
      <c r="F184" s="1144"/>
      <c r="G184" s="1144"/>
      <c r="H184" s="1144"/>
      <c r="I184" s="76" t="s">
        <v>244</v>
      </c>
      <c r="J184" s="39"/>
      <c r="K184" s="414"/>
    </row>
    <row r="185" spans="1:11" s="41" customFormat="1" ht="9.9499999999999993" customHeight="1">
      <c r="A185" s="128"/>
      <c r="B185" s="29"/>
      <c r="C185" s="29"/>
      <c r="D185" s="27"/>
      <c r="E185" s="27"/>
      <c r="F185" s="27"/>
      <c r="G185" s="27"/>
      <c r="H185" s="27"/>
      <c r="I185" s="26"/>
      <c r="J185" s="29"/>
      <c r="K185" s="414"/>
    </row>
    <row r="186" spans="1:11" s="25" customFormat="1" ht="9.9499999999999993" customHeight="1" thickBot="1">
      <c r="A186" s="1"/>
      <c r="B186" s="3"/>
      <c r="C186" s="3"/>
      <c r="D186" s="94" t="s">
        <v>31</v>
      </c>
      <c r="E186" s="95">
        <v>2005</v>
      </c>
      <c r="F186" s="95">
        <v>2006</v>
      </c>
      <c r="G186" s="95">
        <v>2007</v>
      </c>
      <c r="H186" s="95">
        <v>2008</v>
      </c>
      <c r="I186" s="95">
        <v>2009</v>
      </c>
      <c r="J186" s="3"/>
      <c r="K186" s="414"/>
    </row>
    <row r="187" spans="1:11" s="23" customFormat="1" ht="9.9499999999999993" customHeight="1" thickBot="1">
      <c r="A187" s="1145" t="s">
        <v>121</v>
      </c>
      <c r="B187" s="1146"/>
      <c r="C187" s="1147"/>
      <c r="D187" s="64"/>
      <c r="E187" s="7"/>
      <c r="F187" s="7"/>
      <c r="G187" s="7"/>
      <c r="H187" s="7"/>
      <c r="I187" s="7"/>
      <c r="J187" s="7"/>
      <c r="K187" s="414"/>
    </row>
    <row r="188" spans="1:11" s="23" customFormat="1" ht="9.9499999999999993" customHeight="1">
      <c r="A188" s="2"/>
      <c r="B188" s="7"/>
      <c r="C188" s="7"/>
      <c r="D188" s="2"/>
      <c r="E188" s="7"/>
      <c r="F188" s="7"/>
      <c r="G188" s="7"/>
      <c r="H188" s="7"/>
      <c r="I188" s="7"/>
      <c r="J188" s="7"/>
      <c r="K188" s="414"/>
    </row>
    <row r="189" spans="1:11" s="43" customFormat="1" ht="9.9499999999999993" customHeight="1">
      <c r="A189" s="42" t="s">
        <v>122</v>
      </c>
      <c r="B189" s="56"/>
      <c r="C189" s="56"/>
      <c r="D189" s="109"/>
      <c r="E189" s="56"/>
      <c r="F189" s="56"/>
      <c r="G189" s="56"/>
      <c r="H189" s="7"/>
      <c r="I189" s="56"/>
      <c r="J189" s="56"/>
      <c r="K189" s="414"/>
    </row>
    <row r="190" spans="1:11" s="23" customFormat="1" ht="8.65" customHeight="1">
      <c r="A190" s="2"/>
      <c r="B190" s="7"/>
      <c r="C190" s="7"/>
      <c r="D190" s="2"/>
      <c r="E190" s="7"/>
      <c r="F190" s="7"/>
      <c r="G190" s="7"/>
      <c r="H190" s="7"/>
      <c r="I190" s="7"/>
      <c r="J190" s="7"/>
      <c r="K190" s="414"/>
    </row>
    <row r="191" spans="1:11" s="23" customFormat="1" ht="8.65" customHeight="1">
      <c r="A191" s="10" t="s">
        <v>123</v>
      </c>
      <c r="B191" s="118"/>
      <c r="C191" s="118"/>
      <c r="D191" s="4"/>
      <c r="E191" s="13">
        <v>-17161</v>
      </c>
      <c r="F191" s="13">
        <v>0</v>
      </c>
      <c r="G191" s="13">
        <v>0</v>
      </c>
      <c r="H191" s="13">
        <v>0</v>
      </c>
      <c r="I191" s="14">
        <v>0</v>
      </c>
      <c r="J191" s="7"/>
      <c r="K191" s="414"/>
    </row>
    <row r="192" spans="1:11" s="23" customFormat="1" ht="8.65" customHeight="1">
      <c r="A192" s="10" t="s">
        <v>124</v>
      </c>
      <c r="B192" s="118"/>
      <c r="C192" s="118"/>
      <c r="D192" s="4"/>
      <c r="E192" s="13">
        <v>-1345</v>
      </c>
      <c r="F192" s="13">
        <v>0</v>
      </c>
      <c r="G192" s="13">
        <v>0</v>
      </c>
      <c r="H192" s="13">
        <v>0</v>
      </c>
      <c r="I192" s="14">
        <v>0</v>
      </c>
      <c r="J192" s="7"/>
      <c r="K192" s="414"/>
    </row>
    <row r="193" spans="1:11" s="23" customFormat="1" ht="8.65" customHeight="1">
      <c r="A193" s="10" t="s">
        <v>125</v>
      </c>
      <c r="B193" s="118"/>
      <c r="C193" s="118"/>
      <c r="D193" s="4"/>
      <c r="E193" s="13">
        <v>0</v>
      </c>
      <c r="F193" s="13">
        <v>-22803</v>
      </c>
      <c r="G193" s="13">
        <v>-17826</v>
      </c>
      <c r="H193" s="13">
        <v>0</v>
      </c>
      <c r="I193" s="14">
        <v>0</v>
      </c>
      <c r="J193" s="7"/>
      <c r="K193" s="414"/>
    </row>
    <row r="194" spans="1:11" s="23" customFormat="1" ht="8.65" customHeight="1">
      <c r="A194" s="10" t="s">
        <v>126</v>
      </c>
      <c r="B194" s="118"/>
      <c r="C194" s="118"/>
      <c r="D194" s="4"/>
      <c r="E194" s="13">
        <v>0</v>
      </c>
      <c r="F194" s="13">
        <v>0</v>
      </c>
      <c r="G194" s="13">
        <v>0</v>
      </c>
      <c r="H194" s="13">
        <v>0</v>
      </c>
      <c r="I194" s="14">
        <v>0</v>
      </c>
      <c r="J194" s="7"/>
      <c r="K194" s="414"/>
    </row>
    <row r="195" spans="1:11" s="23" customFormat="1" ht="8.65" customHeight="1">
      <c r="A195" s="10" t="s">
        <v>127</v>
      </c>
      <c r="B195" s="118"/>
      <c r="C195" s="118"/>
      <c r="D195" s="4"/>
      <c r="E195" s="13">
        <v>0</v>
      </c>
      <c r="F195" s="13">
        <v>0</v>
      </c>
      <c r="G195" s="13">
        <v>0</v>
      </c>
      <c r="H195" s="13">
        <v>0</v>
      </c>
      <c r="I195" s="14">
        <v>0</v>
      </c>
      <c r="J195" s="7"/>
      <c r="K195" s="414"/>
    </row>
    <row r="196" spans="1:11" s="23" customFormat="1" ht="8.65" customHeight="1">
      <c r="A196" s="10" t="s">
        <v>128</v>
      </c>
      <c r="B196" s="118"/>
      <c r="C196" s="118"/>
      <c r="D196" s="4"/>
      <c r="E196" s="13">
        <v>0</v>
      </c>
      <c r="F196" s="13">
        <v>0</v>
      </c>
      <c r="G196" s="13">
        <v>0</v>
      </c>
      <c r="H196" s="13">
        <v>0</v>
      </c>
      <c r="I196" s="14">
        <v>0</v>
      </c>
      <c r="J196" s="7"/>
      <c r="K196" s="414"/>
    </row>
    <row r="197" spans="1:11" s="23" customFormat="1" ht="8.65" customHeight="1">
      <c r="A197" s="10" t="s">
        <v>129</v>
      </c>
      <c r="B197" s="118"/>
      <c r="C197" s="118"/>
      <c r="D197" s="4"/>
      <c r="E197" s="13">
        <v>-76152</v>
      </c>
      <c r="F197" s="13">
        <v>-91438</v>
      </c>
      <c r="G197" s="13">
        <v>105168</v>
      </c>
      <c r="H197" s="13">
        <v>-35869</v>
      </c>
      <c r="I197" s="14">
        <v>-73741</v>
      </c>
      <c r="J197" s="7"/>
      <c r="K197" s="414"/>
    </row>
    <row r="198" spans="1:11" s="23" customFormat="1" ht="8.65" customHeight="1">
      <c r="A198" s="10" t="s">
        <v>130</v>
      </c>
      <c r="B198" s="118"/>
      <c r="C198" s="118"/>
      <c r="D198" s="4"/>
      <c r="E198" s="13">
        <v>-2143</v>
      </c>
      <c r="F198" s="13">
        <v>-297</v>
      </c>
      <c r="G198" s="13">
        <v>0</v>
      </c>
      <c r="H198" s="13">
        <v>0</v>
      </c>
      <c r="I198" s="14">
        <v>0</v>
      </c>
      <c r="J198" s="7"/>
      <c r="K198" s="414"/>
    </row>
    <row r="199" spans="1:11" s="23" customFormat="1" ht="8.65" customHeight="1">
      <c r="A199" s="10" t="s">
        <v>131</v>
      </c>
      <c r="B199" s="118"/>
      <c r="C199" s="118"/>
      <c r="D199" s="4"/>
      <c r="E199" s="13">
        <v>0</v>
      </c>
      <c r="F199" s="13">
        <v>-25823</v>
      </c>
      <c r="G199" s="13">
        <v>-25822</v>
      </c>
      <c r="H199" s="13">
        <v>-25823</v>
      </c>
      <c r="I199" s="14">
        <v>-25823</v>
      </c>
      <c r="J199" s="7"/>
      <c r="K199" s="414"/>
    </row>
    <row r="200" spans="1:11" s="25" customFormat="1" ht="8.65" customHeight="1">
      <c r="A200" s="10" t="s">
        <v>132</v>
      </c>
      <c r="B200" s="19"/>
      <c r="C200" s="19"/>
      <c r="D200" s="4"/>
      <c r="E200" s="13">
        <v>0</v>
      </c>
      <c r="F200" s="13">
        <v>0</v>
      </c>
      <c r="G200" s="13">
        <v>0</v>
      </c>
      <c r="H200" s="13">
        <v>0</v>
      </c>
      <c r="I200" s="14">
        <v>0</v>
      </c>
      <c r="J200" s="7"/>
      <c r="K200" s="414"/>
    </row>
    <row r="201" spans="1:11" s="23" customFormat="1" ht="8.65" customHeight="1">
      <c r="A201" s="46" t="s">
        <v>240</v>
      </c>
      <c r="B201" s="120"/>
      <c r="C201" s="120"/>
      <c r="D201" s="71"/>
      <c r="E201" s="56"/>
      <c r="F201" s="56"/>
      <c r="G201" s="56"/>
      <c r="H201" s="56"/>
      <c r="I201" s="56"/>
      <c r="J201" s="7"/>
      <c r="K201" s="414"/>
    </row>
    <row r="202" spans="1:11" s="23" customFormat="1" ht="9.9499999999999993" customHeight="1">
      <c r="A202" s="96" t="s">
        <v>259</v>
      </c>
      <c r="B202" s="136"/>
      <c r="C202" s="120"/>
      <c r="D202" s="93"/>
      <c r="E202" s="90">
        <v>-96801</v>
      </c>
      <c r="F202" s="90">
        <v>-140361</v>
      </c>
      <c r="G202" s="90">
        <v>61520</v>
      </c>
      <c r="H202" s="90">
        <v>-61692</v>
      </c>
      <c r="I202" s="90">
        <v>-99564</v>
      </c>
      <c r="J202" s="79">
        <v>-336898</v>
      </c>
      <c r="K202" s="414"/>
    </row>
    <row r="203" spans="1:11" s="23" customFormat="1" ht="9.9499999999999993" customHeight="1">
      <c r="A203" s="2"/>
      <c r="B203" s="7"/>
      <c r="C203" s="7"/>
      <c r="D203" s="2"/>
      <c r="E203" s="7"/>
      <c r="F203" s="7"/>
      <c r="G203" s="7"/>
      <c r="H203" s="7"/>
      <c r="I203" s="7"/>
      <c r="J203" s="7"/>
      <c r="K203" s="414"/>
    </row>
    <row r="204" spans="1:11" s="43" customFormat="1" ht="9.9499999999999993" customHeight="1">
      <c r="A204" s="42" t="s">
        <v>133</v>
      </c>
      <c r="B204" s="56"/>
      <c r="C204" s="56"/>
      <c r="D204" s="109"/>
      <c r="E204" s="56"/>
      <c r="F204" s="56"/>
      <c r="G204" s="56"/>
      <c r="H204" s="56"/>
      <c r="I204" s="56"/>
      <c r="J204" s="56"/>
      <c r="K204" s="414"/>
    </row>
    <row r="205" spans="1:11" s="23" customFormat="1" ht="8.65" customHeight="1">
      <c r="A205" s="1"/>
      <c r="B205" s="7"/>
      <c r="C205" s="7"/>
      <c r="D205" s="1"/>
      <c r="E205" s="7"/>
      <c r="F205" s="7"/>
      <c r="G205" s="7"/>
      <c r="H205" s="7"/>
      <c r="I205" s="7"/>
      <c r="J205" s="7"/>
      <c r="K205" s="414"/>
    </row>
    <row r="206" spans="1:11" s="23" customFormat="1" ht="9.9499999999999993" customHeight="1">
      <c r="A206" s="42" t="s">
        <v>134</v>
      </c>
      <c r="B206" s="7"/>
      <c r="C206" s="7"/>
      <c r="D206" s="1"/>
      <c r="E206" s="7"/>
      <c r="F206" s="7"/>
      <c r="G206" s="7"/>
      <c r="H206" s="7"/>
      <c r="I206" s="7"/>
      <c r="J206" s="7"/>
      <c r="K206" s="414"/>
    </row>
    <row r="207" spans="1:11" s="23" customFormat="1" ht="8.65" customHeight="1">
      <c r="A207" s="10" t="s">
        <v>135</v>
      </c>
      <c r="B207" s="118"/>
      <c r="C207" s="118"/>
      <c r="D207" s="4"/>
      <c r="E207" s="13">
        <v>154919</v>
      </c>
      <c r="F207" s="13">
        <v>124599</v>
      </c>
      <c r="G207" s="13">
        <v>23649</v>
      </c>
      <c r="H207" s="13">
        <v>96590</v>
      </c>
      <c r="I207" s="14">
        <v>91219</v>
      </c>
      <c r="J207" s="7"/>
      <c r="K207" s="414"/>
    </row>
    <row r="208" spans="1:11" s="23" customFormat="1" ht="8.65" customHeight="1">
      <c r="A208" s="10" t="s">
        <v>136</v>
      </c>
      <c r="B208" s="118"/>
      <c r="C208" s="118"/>
      <c r="D208" s="4"/>
      <c r="E208" s="13">
        <v>1345</v>
      </c>
      <c r="F208" s="13">
        <v>0</v>
      </c>
      <c r="G208" s="13">
        <v>0</v>
      </c>
      <c r="H208" s="13">
        <v>0</v>
      </c>
      <c r="I208" s="14">
        <v>0</v>
      </c>
      <c r="J208" s="7"/>
      <c r="K208" s="414"/>
    </row>
    <row r="209" spans="1:11" s="23" customFormat="1" ht="8.65" customHeight="1">
      <c r="A209" s="10" t="s">
        <v>137</v>
      </c>
      <c r="B209" s="118"/>
      <c r="C209" s="118"/>
      <c r="D209" s="4"/>
      <c r="E209" s="13">
        <v>0</v>
      </c>
      <c r="F209" s="13">
        <v>20000</v>
      </c>
      <c r="G209" s="13">
        <v>20000</v>
      </c>
      <c r="H209" s="13">
        <v>20000</v>
      </c>
      <c r="I209" s="14">
        <v>20000</v>
      </c>
      <c r="J209" s="7"/>
      <c r="K209" s="414"/>
    </row>
    <row r="210" spans="1:11" s="25" customFormat="1" ht="8.65" customHeight="1">
      <c r="A210" s="10" t="s">
        <v>138</v>
      </c>
      <c r="B210" s="19"/>
      <c r="C210" s="19"/>
      <c r="D210" s="4"/>
      <c r="E210" s="13">
        <v>0</v>
      </c>
      <c r="F210" s="13">
        <v>0</v>
      </c>
      <c r="G210" s="13">
        <v>0</v>
      </c>
      <c r="H210" s="13">
        <v>0</v>
      </c>
      <c r="I210" s="14">
        <v>0</v>
      </c>
      <c r="J210" s="7"/>
      <c r="K210" s="414"/>
    </row>
    <row r="211" spans="1:11" s="25" customFormat="1" ht="8.65" customHeight="1">
      <c r="A211" s="10" t="s">
        <v>139</v>
      </c>
      <c r="B211" s="19"/>
      <c r="C211" s="19"/>
      <c r="D211" s="4"/>
      <c r="E211" s="13">
        <v>0</v>
      </c>
      <c r="F211" s="13">
        <v>0</v>
      </c>
      <c r="G211" s="13">
        <v>0</v>
      </c>
      <c r="H211" s="13">
        <v>0</v>
      </c>
      <c r="I211" s="14">
        <v>0</v>
      </c>
      <c r="J211" s="7"/>
      <c r="K211" s="414"/>
    </row>
    <row r="212" spans="1:11" s="25" customFormat="1" ht="8.65" customHeight="1">
      <c r="A212" s="10" t="s">
        <v>140</v>
      </c>
      <c r="B212" s="19"/>
      <c r="C212" s="19"/>
      <c r="D212" s="4"/>
      <c r="E212" s="13">
        <v>0</v>
      </c>
      <c r="F212" s="13">
        <v>0</v>
      </c>
      <c r="G212" s="13">
        <v>0</v>
      </c>
      <c r="H212" s="13">
        <v>0</v>
      </c>
      <c r="I212" s="14">
        <v>0</v>
      </c>
      <c r="J212" s="7"/>
      <c r="K212" s="414"/>
    </row>
    <row r="213" spans="1:11" s="25" customFormat="1" ht="8.65" customHeight="1">
      <c r="A213" s="10"/>
      <c r="B213" s="19"/>
      <c r="C213" s="19"/>
      <c r="D213" s="4"/>
      <c r="E213" s="13"/>
      <c r="F213" s="13"/>
      <c r="G213" s="13"/>
      <c r="H213" s="13"/>
      <c r="I213" s="13"/>
      <c r="J213" s="7"/>
      <c r="K213" s="414"/>
    </row>
    <row r="214" spans="1:11" s="25" customFormat="1" ht="9.9499999999999993" customHeight="1">
      <c r="A214" s="46" t="s">
        <v>141</v>
      </c>
      <c r="B214" s="125"/>
      <c r="C214" s="125"/>
      <c r="D214" s="91"/>
      <c r="E214" s="55">
        <v>156264</v>
      </c>
      <c r="F214" s="55">
        <v>144599</v>
      </c>
      <c r="G214" s="55">
        <v>43649</v>
      </c>
      <c r="H214" s="55">
        <v>116590</v>
      </c>
      <c r="I214" s="55">
        <v>111219</v>
      </c>
      <c r="J214" s="7"/>
      <c r="K214" s="414"/>
    </row>
    <row r="215" spans="1:11" s="25" customFormat="1" ht="8.65" customHeight="1">
      <c r="A215" s="2"/>
      <c r="B215" s="3"/>
      <c r="C215" s="3"/>
      <c r="D215" s="2"/>
      <c r="E215" s="7"/>
      <c r="F215" s="7"/>
      <c r="G215" s="7"/>
      <c r="H215" s="7"/>
      <c r="I215" s="7"/>
      <c r="J215" s="7"/>
      <c r="K215" s="414"/>
    </row>
    <row r="216" spans="1:11" s="23" customFormat="1" ht="9.9499999999999993" customHeight="1">
      <c r="A216" s="42" t="s">
        <v>142</v>
      </c>
      <c r="B216" s="7"/>
      <c r="C216" s="7"/>
      <c r="D216" s="1"/>
      <c r="E216" s="7"/>
      <c r="F216" s="7"/>
      <c r="G216" s="7"/>
      <c r="H216" s="7"/>
      <c r="I216" s="7"/>
      <c r="J216" s="7"/>
      <c r="K216" s="414"/>
    </row>
    <row r="217" spans="1:11" s="25" customFormat="1" ht="8.65" customHeight="1">
      <c r="A217" s="10" t="s">
        <v>143</v>
      </c>
      <c r="B217" s="118"/>
      <c r="C217" s="118"/>
      <c r="D217" s="4"/>
      <c r="E217" s="13">
        <v>0</v>
      </c>
      <c r="F217" s="13">
        <v>0</v>
      </c>
      <c r="G217" s="13">
        <v>0</v>
      </c>
      <c r="H217" s="13">
        <v>0</v>
      </c>
      <c r="I217" s="14">
        <v>0</v>
      </c>
      <c r="J217" s="7"/>
      <c r="K217" s="414"/>
    </row>
    <row r="218" spans="1:11" s="25" customFormat="1" ht="8.65" customHeight="1">
      <c r="A218" s="10" t="s">
        <v>144</v>
      </c>
      <c r="B218" s="118"/>
      <c r="C218" s="118"/>
      <c r="D218" s="4"/>
      <c r="E218" s="13">
        <v>0</v>
      </c>
      <c r="F218" s="13">
        <v>4040</v>
      </c>
      <c r="G218" s="13">
        <v>105169</v>
      </c>
      <c r="H218" s="13">
        <v>54898</v>
      </c>
      <c r="I218" s="14">
        <v>11655</v>
      </c>
      <c r="J218" s="7"/>
      <c r="K218" s="414"/>
    </row>
    <row r="219" spans="1:11" s="25" customFormat="1" ht="8.65" customHeight="1">
      <c r="A219" s="10" t="s">
        <v>227</v>
      </c>
      <c r="B219" s="118"/>
      <c r="C219" s="118"/>
      <c r="D219" s="4"/>
      <c r="E219" s="13">
        <v>0</v>
      </c>
      <c r="F219" s="13">
        <v>0</v>
      </c>
      <c r="G219" s="13">
        <v>0</v>
      </c>
      <c r="H219" s="13">
        <v>0</v>
      </c>
      <c r="I219" s="14">
        <v>0</v>
      </c>
      <c r="J219" s="7"/>
      <c r="K219" s="414"/>
    </row>
    <row r="220" spans="1:11" s="25" customFormat="1" ht="8.65" customHeight="1">
      <c r="A220" s="10" t="s">
        <v>145</v>
      </c>
      <c r="B220" s="118"/>
      <c r="C220" s="118"/>
      <c r="D220" s="4"/>
      <c r="E220" s="13">
        <v>0</v>
      </c>
      <c r="F220" s="13">
        <v>0</v>
      </c>
      <c r="G220" s="13">
        <v>0</v>
      </c>
      <c r="H220" s="13">
        <v>0</v>
      </c>
      <c r="I220" s="14">
        <v>0</v>
      </c>
      <c r="J220" s="7"/>
      <c r="K220" s="414"/>
    </row>
    <row r="221" spans="1:11" s="25" customFormat="1" ht="8.65" customHeight="1">
      <c r="A221" s="10" t="s">
        <v>146</v>
      </c>
      <c r="B221" s="118"/>
      <c r="C221" s="118"/>
      <c r="D221" s="4"/>
      <c r="E221" s="13">
        <v>0</v>
      </c>
      <c r="F221" s="13">
        <v>0</v>
      </c>
      <c r="G221" s="13">
        <v>0</v>
      </c>
      <c r="H221" s="13">
        <v>0</v>
      </c>
      <c r="I221" s="14">
        <v>0</v>
      </c>
      <c r="J221" s="7"/>
      <c r="K221" s="414"/>
    </row>
    <row r="222" spans="1:11" s="25" customFormat="1" ht="8.65" customHeight="1">
      <c r="A222" s="10" t="s">
        <v>147</v>
      </c>
      <c r="B222" s="118"/>
      <c r="C222" s="118"/>
      <c r="D222" s="4"/>
      <c r="E222" s="13">
        <v>59463</v>
      </c>
      <c r="F222" s="13">
        <v>198</v>
      </c>
      <c r="G222" s="13">
        <v>0</v>
      </c>
      <c r="H222" s="13">
        <v>0</v>
      </c>
      <c r="I222" s="14">
        <v>0</v>
      </c>
      <c r="J222" s="7"/>
      <c r="K222" s="414"/>
    </row>
    <row r="223" spans="1:11" s="25" customFormat="1" ht="8.65" customHeight="1">
      <c r="A223" s="10" t="s">
        <v>148</v>
      </c>
      <c r="B223" s="118"/>
      <c r="C223" s="118"/>
      <c r="D223" s="4"/>
      <c r="E223" s="13">
        <v>0</v>
      </c>
      <c r="F223" s="13">
        <v>0</v>
      </c>
      <c r="G223" s="13">
        <v>0</v>
      </c>
      <c r="H223" s="13">
        <v>0</v>
      </c>
      <c r="I223" s="14">
        <v>0</v>
      </c>
      <c r="J223" s="7"/>
      <c r="K223" s="414"/>
    </row>
    <row r="224" spans="1:11" s="25" customFormat="1" ht="8.65" customHeight="1">
      <c r="A224" s="10" t="s">
        <v>149</v>
      </c>
      <c r="B224" s="118"/>
      <c r="C224" s="118"/>
      <c r="D224" s="4"/>
      <c r="E224" s="13">
        <v>0</v>
      </c>
      <c r="F224" s="13">
        <v>0</v>
      </c>
      <c r="G224" s="13">
        <v>0</v>
      </c>
      <c r="H224" s="13">
        <v>0</v>
      </c>
      <c r="I224" s="14">
        <v>0</v>
      </c>
      <c r="J224" s="7"/>
      <c r="K224" s="414"/>
    </row>
    <row r="225" spans="1:12" s="25" customFormat="1" ht="8.65" customHeight="1">
      <c r="A225" s="10" t="s">
        <v>150</v>
      </c>
      <c r="B225" s="118"/>
      <c r="C225" s="118"/>
      <c r="D225" s="4"/>
      <c r="E225" s="13">
        <v>0</v>
      </c>
      <c r="F225" s="13">
        <v>0</v>
      </c>
      <c r="G225" s="13">
        <v>0</v>
      </c>
      <c r="H225" s="13">
        <v>0</v>
      </c>
      <c r="I225" s="14">
        <v>0</v>
      </c>
      <c r="J225" s="7"/>
      <c r="K225" s="414"/>
    </row>
    <row r="226" spans="1:12" s="25" customFormat="1" ht="8.65" customHeight="1">
      <c r="A226" s="10"/>
      <c r="B226" s="118"/>
      <c r="C226" s="118"/>
      <c r="D226" s="4"/>
      <c r="E226" s="13"/>
      <c r="F226" s="13"/>
      <c r="G226" s="13"/>
      <c r="H226" s="13"/>
      <c r="I226" s="13"/>
      <c r="J226" s="7"/>
      <c r="K226" s="414"/>
    </row>
    <row r="227" spans="1:12" s="25" customFormat="1" ht="9.9499999999999993" customHeight="1">
      <c r="A227" s="46" t="s">
        <v>151</v>
      </c>
      <c r="B227" s="125"/>
      <c r="C227" s="125"/>
      <c r="D227" s="91"/>
      <c r="E227" s="55">
        <v>59463</v>
      </c>
      <c r="F227" s="55">
        <v>4238</v>
      </c>
      <c r="G227" s="55">
        <v>105169</v>
      </c>
      <c r="H227" s="55">
        <v>54898</v>
      </c>
      <c r="I227" s="55">
        <v>11655</v>
      </c>
      <c r="J227" s="7"/>
      <c r="K227" s="414"/>
    </row>
    <row r="228" spans="1:12" s="25" customFormat="1" ht="9.9499999999999993" customHeight="1" thickBot="1">
      <c r="A228" s="2"/>
      <c r="B228" s="3"/>
      <c r="C228" s="3"/>
      <c r="D228" s="2"/>
      <c r="E228" s="7"/>
      <c r="F228" s="7"/>
      <c r="G228" s="7"/>
      <c r="H228" s="7"/>
      <c r="I228" s="7"/>
      <c r="J228" s="7"/>
      <c r="K228" s="414"/>
    </row>
    <row r="229" spans="1:12" s="23" customFormat="1" ht="9.9499999999999993" customHeight="1" thickBot="1">
      <c r="A229" s="1145" t="s">
        <v>152</v>
      </c>
      <c r="B229" s="1146"/>
      <c r="C229" s="1147"/>
      <c r="D229" s="64"/>
      <c r="E229" s="7"/>
      <c r="F229" s="7"/>
      <c r="G229" s="7"/>
      <c r="H229" s="7"/>
      <c r="I229" s="7"/>
      <c r="J229" s="7"/>
      <c r="K229" s="414"/>
    </row>
    <row r="230" spans="1:12" s="25" customFormat="1" ht="9.9499999999999993" customHeight="1">
      <c r="A230" s="2"/>
      <c r="B230" s="3"/>
      <c r="C230" s="3"/>
      <c r="D230" s="2"/>
      <c r="E230" s="7"/>
      <c r="F230" s="7"/>
      <c r="G230" s="7"/>
      <c r="H230" s="7"/>
      <c r="I230" s="7"/>
      <c r="J230" s="7"/>
      <c r="K230" s="414"/>
    </row>
    <row r="231" spans="1:12" s="25" customFormat="1" ht="8.65" customHeight="1">
      <c r="A231" s="10" t="s">
        <v>153</v>
      </c>
      <c r="B231" s="19"/>
      <c r="C231" s="19"/>
      <c r="D231" s="4"/>
      <c r="E231" s="13">
        <v>-231423</v>
      </c>
      <c r="F231" s="13">
        <v>-105270</v>
      </c>
      <c r="G231" s="13">
        <v>-63975</v>
      </c>
      <c r="H231" s="13">
        <v>-232898</v>
      </c>
      <c r="I231" s="13">
        <v>-256160</v>
      </c>
      <c r="J231" s="7"/>
      <c r="K231" s="414"/>
    </row>
    <row r="232" spans="1:12" s="25" customFormat="1" ht="8.65" customHeight="1">
      <c r="A232" s="10" t="s">
        <v>154</v>
      </c>
      <c r="B232" s="19"/>
      <c r="C232" s="19"/>
      <c r="D232" s="4"/>
      <c r="E232" s="13">
        <v>-96801</v>
      </c>
      <c r="F232" s="13">
        <v>-140361</v>
      </c>
      <c r="G232" s="13">
        <v>61520</v>
      </c>
      <c r="H232" s="13">
        <v>-61692</v>
      </c>
      <c r="I232" s="13">
        <v>-99564</v>
      </c>
      <c r="J232" s="108" t="s">
        <v>271</v>
      </c>
      <c r="K232" s="414"/>
      <c r="L232" s="143"/>
    </row>
    <row r="233" spans="1:12" s="25" customFormat="1" ht="8.65" customHeight="1">
      <c r="A233" s="10" t="s">
        <v>155</v>
      </c>
      <c r="B233" s="19"/>
      <c r="C233" s="19"/>
      <c r="D233" s="4"/>
      <c r="E233" s="13">
        <v>-163214</v>
      </c>
      <c r="F233" s="13">
        <v>-67957</v>
      </c>
      <c r="G233" s="13">
        <v>180674</v>
      </c>
      <c r="H233" s="13">
        <v>-108654</v>
      </c>
      <c r="I233" s="13">
        <v>-168505</v>
      </c>
      <c r="J233" s="33">
        <v>-336898</v>
      </c>
      <c r="K233" s="414"/>
    </row>
    <row r="234" spans="1:12" s="25" customFormat="1" ht="8.65" customHeight="1">
      <c r="A234" s="10"/>
      <c r="B234" s="19"/>
      <c r="C234" s="19"/>
      <c r="D234" s="4"/>
      <c r="E234" s="13"/>
      <c r="F234" s="13"/>
      <c r="G234" s="13"/>
      <c r="H234" s="13"/>
      <c r="I234" s="13"/>
      <c r="J234" s="7"/>
      <c r="K234" s="414"/>
    </row>
    <row r="235" spans="1:12" s="62" customFormat="1" ht="9.9499999999999993" customHeight="1">
      <c r="A235" s="1148" t="s">
        <v>260</v>
      </c>
      <c r="B235" s="1149"/>
      <c r="C235" s="1149"/>
      <c r="D235" s="1152"/>
      <c r="E235" s="1142">
        <v>-231423</v>
      </c>
      <c r="F235" s="1142">
        <v>-105270</v>
      </c>
      <c r="G235" s="1142">
        <v>-63975</v>
      </c>
      <c r="H235" s="1142">
        <v>-232898</v>
      </c>
      <c r="I235" s="1142">
        <v>-256160</v>
      </c>
      <c r="J235" s="80"/>
      <c r="K235" s="414"/>
    </row>
    <row r="236" spans="1:12" s="62" customFormat="1" ht="9.9499999999999993" customHeight="1">
      <c r="A236" s="1150"/>
      <c r="B236" s="1151"/>
      <c r="C236" s="1151"/>
      <c r="D236" s="1153"/>
      <c r="E236" s="1143"/>
      <c r="F236" s="1143"/>
      <c r="G236" s="1143"/>
      <c r="H236" s="1143"/>
      <c r="I236" s="1143"/>
      <c r="J236" s="80"/>
      <c r="K236" s="414"/>
    </row>
    <row r="237" spans="1:12" s="25" customFormat="1" ht="9.9499999999999993" customHeight="1" thickBot="1">
      <c r="A237" s="2"/>
      <c r="B237" s="3"/>
      <c r="C237" s="3"/>
      <c r="D237" s="2"/>
      <c r="E237" s="7"/>
      <c r="F237" s="7"/>
      <c r="G237" s="7"/>
      <c r="H237" s="7"/>
      <c r="I237" s="7"/>
      <c r="J237" s="3"/>
      <c r="K237" s="414"/>
    </row>
    <row r="238" spans="1:12" s="23" customFormat="1" ht="9.9499999999999993" customHeight="1" thickBot="1">
      <c r="A238" s="1145" t="s">
        <v>156</v>
      </c>
      <c r="B238" s="1146"/>
      <c r="C238" s="1147"/>
      <c r="D238" s="64"/>
      <c r="E238" s="7"/>
      <c r="F238" s="7"/>
      <c r="G238" s="7"/>
      <c r="H238" s="7"/>
      <c r="I238" s="7"/>
      <c r="J238" s="7"/>
      <c r="K238" s="414"/>
    </row>
    <row r="239" spans="1:12" s="25" customFormat="1" ht="9.9499999999999993" customHeight="1">
      <c r="A239" s="2"/>
      <c r="B239" s="3"/>
      <c r="C239" s="3"/>
      <c r="D239" s="2"/>
      <c r="E239" s="7"/>
      <c r="F239" s="7"/>
      <c r="G239" s="7"/>
      <c r="H239" s="7"/>
      <c r="I239" s="7"/>
      <c r="J239" s="3"/>
      <c r="K239" s="414"/>
    </row>
    <row r="240" spans="1:12" s="25" customFormat="1" ht="8.65" customHeight="1">
      <c r="A240" s="10" t="s">
        <v>81</v>
      </c>
      <c r="B240" s="19"/>
      <c r="C240" s="19"/>
      <c r="D240" s="4"/>
      <c r="E240" s="13">
        <v>112000</v>
      </c>
      <c r="F240" s="13">
        <v>131183</v>
      </c>
      <c r="G240" s="13">
        <v>139426</v>
      </c>
      <c r="H240" s="13">
        <v>140595</v>
      </c>
      <c r="I240" s="13">
        <v>124383</v>
      </c>
      <c r="J240" s="3"/>
      <c r="K240" s="414"/>
    </row>
    <row r="241" spans="1:11" s="25" customFormat="1" ht="8.65" customHeight="1">
      <c r="A241" s="10" t="s">
        <v>157</v>
      </c>
      <c r="B241" s="19"/>
      <c r="C241" s="19"/>
      <c r="D241" s="4"/>
      <c r="E241" s="13">
        <v>294410</v>
      </c>
      <c r="F241" s="13">
        <v>309811</v>
      </c>
      <c r="G241" s="13">
        <v>328813</v>
      </c>
      <c r="H241" s="13">
        <v>329790</v>
      </c>
      <c r="I241" s="13">
        <v>313320</v>
      </c>
      <c r="J241" s="3"/>
      <c r="K241" s="414"/>
    </row>
    <row r="242" spans="1:11" s="25" customFormat="1" ht="8.65" customHeight="1">
      <c r="A242" s="10" t="s">
        <v>214</v>
      </c>
      <c r="B242" s="19"/>
      <c r="C242" s="19"/>
      <c r="D242" s="150"/>
      <c r="E242" s="13">
        <v>120347</v>
      </c>
      <c r="F242" s="13">
        <v>110793</v>
      </c>
      <c r="G242" s="13">
        <v>114237</v>
      </c>
      <c r="H242" s="13">
        <v>122898</v>
      </c>
      <c r="I242" s="14">
        <v>143397</v>
      </c>
      <c r="J242" s="3"/>
      <c r="K242" s="414"/>
    </row>
    <row r="243" spans="1:11" s="25" customFormat="1" ht="8.65" customHeight="1">
      <c r="A243" s="10" t="s">
        <v>215</v>
      </c>
      <c r="B243" s="19"/>
      <c r="C243" s="19"/>
      <c r="D243" s="150"/>
      <c r="E243" s="13">
        <v>0</v>
      </c>
      <c r="F243" s="13">
        <v>0</v>
      </c>
      <c r="G243" s="13">
        <v>0</v>
      </c>
      <c r="H243" s="13">
        <v>0</v>
      </c>
      <c r="I243" s="14">
        <v>0</v>
      </c>
      <c r="J243" s="3"/>
      <c r="K243" s="414"/>
    </row>
    <row r="244" spans="1:11" s="25" customFormat="1" ht="8.65" customHeight="1">
      <c r="A244" s="10" t="s">
        <v>203</v>
      </c>
      <c r="B244" s="19"/>
      <c r="C244" s="19"/>
      <c r="D244" s="150"/>
      <c r="E244" s="13">
        <v>0</v>
      </c>
      <c r="F244" s="13">
        <v>1219</v>
      </c>
      <c r="G244" s="13">
        <v>4215</v>
      </c>
      <c r="H244" s="13">
        <v>4350</v>
      </c>
      <c r="I244" s="14">
        <v>4350</v>
      </c>
      <c r="J244" s="3"/>
      <c r="K244" s="414"/>
    </row>
    <row r="245" spans="1:11" s="25" customFormat="1" ht="8.65" customHeight="1">
      <c r="A245" s="10"/>
      <c r="B245" s="19"/>
      <c r="C245" s="19"/>
      <c r="D245" s="4"/>
      <c r="E245" s="13"/>
      <c r="F245" s="13"/>
      <c r="G245" s="13"/>
      <c r="H245" s="13"/>
      <c r="I245" s="13"/>
      <c r="J245" s="3"/>
      <c r="K245" s="414"/>
    </row>
    <row r="246" spans="1:11" s="62" customFormat="1" ht="9.9499999999999993" customHeight="1">
      <c r="A246" s="46" t="s">
        <v>158</v>
      </c>
      <c r="B246" s="125"/>
      <c r="C246" s="125"/>
      <c r="D246" s="91"/>
      <c r="E246" s="55">
        <v>-62063</v>
      </c>
      <c r="F246" s="55">
        <v>-69054</v>
      </c>
      <c r="G246" s="55">
        <v>-79365</v>
      </c>
      <c r="H246" s="55">
        <v>-70647</v>
      </c>
      <c r="I246" s="55">
        <v>-49890</v>
      </c>
      <c r="J246" s="81"/>
      <c r="K246" s="414"/>
    </row>
    <row r="247" spans="1:11" s="25" customFormat="1" ht="9.9499999999999993" customHeight="1" thickBot="1">
      <c r="A247" s="1"/>
      <c r="B247" s="3"/>
      <c r="C247" s="3"/>
      <c r="D247" s="1"/>
      <c r="E247" s="7"/>
      <c r="F247" s="7"/>
      <c r="G247" s="7"/>
      <c r="H247" s="7"/>
      <c r="I247" s="7"/>
      <c r="J247" s="3"/>
      <c r="K247" s="414"/>
    </row>
    <row r="248" spans="1:11" s="23" customFormat="1" ht="9.9499999999999993" customHeight="1" thickBot="1">
      <c r="A248" s="1145" t="s">
        <v>194</v>
      </c>
      <c r="B248" s="1146"/>
      <c r="C248" s="1146"/>
      <c r="D248" s="1147"/>
      <c r="E248" s="7"/>
      <c r="F248" s="7"/>
      <c r="G248" s="7"/>
      <c r="H248" s="7"/>
      <c r="I248" s="7"/>
      <c r="J248" s="7"/>
      <c r="K248" s="414"/>
    </row>
    <row r="249" spans="1:11" s="25" customFormat="1" ht="9.9499999999999993" customHeight="1">
      <c r="A249" s="3"/>
      <c r="B249" s="3"/>
      <c r="C249" s="3"/>
      <c r="D249" s="3"/>
      <c r="E249" s="3"/>
      <c r="F249" s="3"/>
      <c r="G249" s="2"/>
      <c r="H249" s="2"/>
      <c r="I249" s="3"/>
      <c r="J249" s="3"/>
      <c r="K249" s="414"/>
    </row>
    <row r="250" spans="1:11" s="62" customFormat="1" ht="9.9499999999999993" customHeight="1">
      <c r="A250" s="97" t="s">
        <v>196</v>
      </c>
      <c r="B250" s="81"/>
      <c r="C250" s="81"/>
      <c r="D250" s="82"/>
      <c r="E250" s="57"/>
      <c r="F250" s="57"/>
      <c r="G250" s="57"/>
      <c r="H250" s="57"/>
      <c r="I250" s="57"/>
      <c r="J250" s="81"/>
      <c r="K250" s="414"/>
    </row>
    <row r="251" spans="1:11" s="25" customFormat="1" ht="8.65" customHeight="1">
      <c r="A251" s="10" t="s">
        <v>162</v>
      </c>
      <c r="B251" s="19"/>
      <c r="C251" s="19"/>
      <c r="D251" s="150"/>
      <c r="E251" s="13">
        <v>110237</v>
      </c>
      <c r="F251" s="13">
        <v>129945</v>
      </c>
      <c r="G251" s="13">
        <v>138079</v>
      </c>
      <c r="H251" s="13">
        <v>139467</v>
      </c>
      <c r="I251" s="14">
        <v>122090</v>
      </c>
      <c r="J251" s="3"/>
      <c r="K251" s="414"/>
    </row>
    <row r="252" spans="1:11" s="25" customFormat="1" ht="8.65" customHeight="1">
      <c r="A252" s="18" t="s">
        <v>216</v>
      </c>
      <c r="B252" s="19"/>
      <c r="C252" s="19"/>
      <c r="D252" s="150"/>
      <c r="E252" s="13">
        <v>145165</v>
      </c>
      <c r="F252" s="13">
        <v>145165</v>
      </c>
      <c r="G252" s="13">
        <v>130165</v>
      </c>
      <c r="H252" s="13">
        <v>645165</v>
      </c>
      <c r="I252" s="14">
        <v>145165</v>
      </c>
      <c r="J252" s="3"/>
      <c r="K252" s="414"/>
    </row>
    <row r="253" spans="1:11" s="25" customFormat="1" ht="8.65" customHeight="1">
      <c r="A253" s="18"/>
      <c r="B253" s="19"/>
      <c r="C253" s="19"/>
      <c r="D253" s="5"/>
      <c r="E253" s="13"/>
      <c r="F253" s="13"/>
      <c r="G253" s="13"/>
      <c r="H253" s="13"/>
      <c r="I253" s="13"/>
      <c r="J253" s="3"/>
      <c r="K253" s="414"/>
    </row>
    <row r="254" spans="1:11" s="101" customFormat="1" ht="9.9499999999999993" customHeight="1">
      <c r="A254" s="98" t="s">
        <v>195</v>
      </c>
      <c r="B254" s="125"/>
      <c r="C254" s="125"/>
      <c r="D254" s="99"/>
      <c r="E254" s="55">
        <v>255402</v>
      </c>
      <c r="F254" s="55">
        <v>275110</v>
      </c>
      <c r="G254" s="55">
        <v>268244</v>
      </c>
      <c r="H254" s="55">
        <v>784632</v>
      </c>
      <c r="I254" s="55">
        <v>267255</v>
      </c>
      <c r="J254" s="100"/>
      <c r="K254" s="414"/>
    </row>
    <row r="255" spans="1:11" s="25" customFormat="1" ht="8.65" customHeight="1">
      <c r="A255" s="1"/>
      <c r="B255" s="3"/>
      <c r="C255" s="3"/>
      <c r="D255" s="1"/>
      <c r="E255" s="7"/>
      <c r="F255" s="7"/>
      <c r="G255" s="7"/>
      <c r="H255" s="7"/>
      <c r="I255" s="7"/>
      <c r="J255" s="3"/>
      <c r="K255" s="414"/>
    </row>
    <row r="256" spans="1:11" s="101" customFormat="1" ht="9.9499999999999993" customHeight="1">
      <c r="A256" s="97" t="s">
        <v>197</v>
      </c>
      <c r="B256" s="100"/>
      <c r="C256" s="100"/>
      <c r="D256" s="97"/>
      <c r="E256" s="56"/>
      <c r="F256" s="56"/>
      <c r="G256" s="56"/>
      <c r="H256" s="56"/>
      <c r="I256" s="56"/>
      <c r="J256" s="100"/>
      <c r="K256" s="414"/>
    </row>
    <row r="257" spans="1:11" s="25" customFormat="1" ht="8.65" customHeight="1">
      <c r="A257" s="10" t="s">
        <v>163</v>
      </c>
      <c r="B257" s="19"/>
      <c r="C257" s="19"/>
      <c r="D257" s="5"/>
      <c r="E257" s="13">
        <v>6163955</v>
      </c>
      <c r="F257" s="13">
        <v>6033783</v>
      </c>
      <c r="G257" s="13">
        <v>5850970</v>
      </c>
      <c r="H257" s="13">
        <v>5145339</v>
      </c>
      <c r="I257" s="13">
        <v>5022450</v>
      </c>
      <c r="J257" s="3"/>
      <c r="K257" s="414"/>
    </row>
    <row r="258" spans="1:11" s="25" customFormat="1" ht="8.65" customHeight="1">
      <c r="A258" s="18" t="s">
        <v>162</v>
      </c>
      <c r="B258" s="19"/>
      <c r="C258" s="19"/>
      <c r="D258" s="5"/>
      <c r="E258" s="13">
        <v>112000</v>
      </c>
      <c r="F258" s="13">
        <v>131183</v>
      </c>
      <c r="G258" s="13">
        <v>139426</v>
      </c>
      <c r="H258" s="13">
        <v>140595</v>
      </c>
      <c r="I258" s="13">
        <v>124383</v>
      </c>
      <c r="J258" s="3"/>
      <c r="K258" s="414"/>
    </row>
    <row r="259" spans="1:11" s="25" customFormat="1" ht="8.65" customHeight="1">
      <c r="A259" s="18"/>
      <c r="B259" s="19"/>
      <c r="C259" s="19"/>
      <c r="D259" s="5"/>
      <c r="E259" s="13"/>
      <c r="F259" s="13"/>
      <c r="G259" s="13"/>
      <c r="H259" s="13"/>
      <c r="I259" s="13"/>
      <c r="J259" s="3"/>
      <c r="K259" s="414"/>
    </row>
    <row r="260" spans="1:11" s="101" customFormat="1" ht="9.9499999999999993" customHeight="1">
      <c r="A260" s="102" t="s">
        <v>198</v>
      </c>
      <c r="B260" s="137"/>
      <c r="C260" s="137"/>
      <c r="D260" s="103"/>
      <c r="E260" s="104">
        <v>1.8170152118242264</v>
      </c>
      <c r="F260" s="104">
        <v>2.1741418277720626</v>
      </c>
      <c r="G260" s="104">
        <v>2.3829553048468886</v>
      </c>
      <c r="H260" s="104">
        <v>2.7324730207280803</v>
      </c>
      <c r="I260" s="104">
        <v>2.4765403339007857</v>
      </c>
      <c r="J260" s="100"/>
      <c r="K260" s="414"/>
    </row>
    <row r="261" spans="1:11" s="62" customFormat="1" ht="9.9499999999999993" customHeight="1" thickBot="1">
      <c r="A261" s="83"/>
      <c r="B261" s="138"/>
      <c r="C261" s="138"/>
      <c r="D261" s="83"/>
      <c r="E261" s="84"/>
      <c r="F261" s="84"/>
      <c r="G261" s="84"/>
      <c r="H261" s="84"/>
      <c r="I261" s="84"/>
      <c r="J261" s="81"/>
      <c r="K261" s="414"/>
    </row>
    <row r="262" spans="1:11" s="23" customFormat="1" ht="9.9499999999999993" customHeight="1" thickBot="1">
      <c r="A262" s="1145" t="s">
        <v>164</v>
      </c>
      <c r="B262" s="1146"/>
      <c r="C262" s="1146"/>
      <c r="D262" s="1147"/>
      <c r="E262" s="7"/>
      <c r="F262" s="7"/>
      <c r="G262" s="7"/>
      <c r="H262" s="7"/>
      <c r="I262" s="7"/>
      <c r="J262" s="7"/>
      <c r="K262" s="414"/>
    </row>
    <row r="263" spans="1:11" s="25" customFormat="1" ht="9.9499999999999993" customHeight="1">
      <c r="A263" s="1"/>
      <c r="B263" s="3"/>
      <c r="C263" s="3"/>
      <c r="D263" s="1"/>
      <c r="E263" s="7"/>
      <c r="F263" s="7"/>
      <c r="G263" s="7"/>
      <c r="H263" s="7"/>
      <c r="I263" s="7"/>
      <c r="J263" s="3"/>
      <c r="K263" s="414"/>
    </row>
    <row r="264" spans="1:11" s="101" customFormat="1" ht="9.9499999999999993" customHeight="1">
      <c r="A264" s="42" t="s">
        <v>183</v>
      </c>
      <c r="B264" s="100"/>
      <c r="C264" s="100"/>
      <c r="D264" s="42"/>
      <c r="E264" s="56"/>
      <c r="F264" s="56"/>
      <c r="G264" s="56"/>
      <c r="H264" s="56"/>
      <c r="I264" s="56"/>
      <c r="J264" s="100"/>
      <c r="K264" s="414"/>
    </row>
    <row r="265" spans="1:11" s="25" customFormat="1" ht="9.9499999999999993" customHeight="1">
      <c r="A265" s="37"/>
      <c r="B265" s="3"/>
      <c r="C265" s="3"/>
      <c r="D265" s="1"/>
      <c r="E265" s="7"/>
      <c r="F265" s="7"/>
      <c r="G265" s="7"/>
      <c r="H265" s="7"/>
      <c r="I265" s="7"/>
      <c r="J265" s="3"/>
      <c r="K265" s="414"/>
    </row>
    <row r="266" spans="1:11" s="25" customFormat="1" ht="8.65" customHeight="1">
      <c r="A266" s="18" t="s">
        <v>184</v>
      </c>
      <c r="B266" s="19"/>
      <c r="C266" s="19"/>
      <c r="D266" s="5"/>
      <c r="E266" s="13">
        <v>0</v>
      </c>
      <c r="F266" s="13">
        <v>0</v>
      </c>
      <c r="G266" s="13">
        <v>0</v>
      </c>
      <c r="H266" s="13">
        <v>0</v>
      </c>
      <c r="I266" s="14">
        <v>0</v>
      </c>
      <c r="J266" s="7"/>
      <c r="K266" s="414"/>
    </row>
    <row r="267" spans="1:11" s="25" customFormat="1" ht="8.65" customHeight="1">
      <c r="A267" s="18" t="s">
        <v>185</v>
      </c>
      <c r="B267" s="19"/>
      <c r="C267" s="19"/>
      <c r="D267" s="5"/>
      <c r="E267" s="13">
        <v>0</v>
      </c>
      <c r="F267" s="13">
        <v>0</v>
      </c>
      <c r="G267" s="13">
        <v>0</v>
      </c>
      <c r="H267" s="13">
        <v>0</v>
      </c>
      <c r="I267" s="14">
        <v>0</v>
      </c>
      <c r="J267" s="7"/>
      <c r="K267" s="414"/>
    </row>
    <row r="268" spans="1:11" s="25" customFormat="1" ht="8.65" customHeight="1">
      <c r="A268" s="18" t="s">
        <v>186</v>
      </c>
      <c r="B268" s="19"/>
      <c r="C268" s="19"/>
      <c r="D268" s="5"/>
      <c r="E268" s="13">
        <v>227911</v>
      </c>
      <c r="F268" s="13">
        <v>293354</v>
      </c>
      <c r="G268" s="13">
        <v>245393</v>
      </c>
      <c r="H268" s="13">
        <v>245937</v>
      </c>
      <c r="I268" s="14">
        <v>258764</v>
      </c>
      <c r="J268" s="7"/>
      <c r="K268" s="414"/>
    </row>
    <row r="269" spans="1:11" s="25" customFormat="1" ht="8.65" customHeight="1">
      <c r="A269" s="18" t="s">
        <v>187</v>
      </c>
      <c r="B269" s="19"/>
      <c r="C269" s="19"/>
      <c r="D269" s="5"/>
      <c r="E269" s="13">
        <v>158477</v>
      </c>
      <c r="F269" s="13">
        <v>167055</v>
      </c>
      <c r="G269" s="13">
        <v>171987</v>
      </c>
      <c r="H269" s="13">
        <v>171368</v>
      </c>
      <c r="I269" s="14">
        <v>178797</v>
      </c>
      <c r="J269" s="7"/>
      <c r="K269" s="414"/>
    </row>
    <row r="270" spans="1:11" s="25" customFormat="1" ht="8.65" customHeight="1">
      <c r="A270" s="18" t="s">
        <v>188</v>
      </c>
      <c r="B270" s="19"/>
      <c r="C270" s="19"/>
      <c r="D270" s="5"/>
      <c r="E270" s="13">
        <v>81393</v>
      </c>
      <c r="F270" s="13">
        <v>81235</v>
      </c>
      <c r="G270" s="13">
        <v>85948</v>
      </c>
      <c r="H270" s="13">
        <v>88339</v>
      </c>
      <c r="I270" s="14">
        <v>94239</v>
      </c>
      <c r="J270" s="7"/>
      <c r="K270" s="414"/>
    </row>
    <row r="271" spans="1:11" s="25" customFormat="1" ht="8.65" customHeight="1">
      <c r="A271" s="18" t="s">
        <v>189</v>
      </c>
      <c r="B271" s="19"/>
      <c r="C271" s="19"/>
      <c r="D271" s="5"/>
      <c r="E271" s="13">
        <v>0</v>
      </c>
      <c r="F271" s="13">
        <v>0</v>
      </c>
      <c r="G271" s="13">
        <v>0</v>
      </c>
      <c r="H271" s="13">
        <v>0</v>
      </c>
      <c r="I271" s="14">
        <v>0</v>
      </c>
      <c r="J271" s="7"/>
      <c r="K271" s="414"/>
    </row>
    <row r="272" spans="1:11" s="25" customFormat="1" ht="8.65" customHeight="1">
      <c r="A272" s="18" t="s">
        <v>166</v>
      </c>
      <c r="B272" s="19"/>
      <c r="C272" s="19"/>
      <c r="D272" s="5"/>
      <c r="E272" s="13">
        <v>0</v>
      </c>
      <c r="F272" s="13">
        <v>0</v>
      </c>
      <c r="G272" s="13">
        <v>0</v>
      </c>
      <c r="H272" s="13">
        <v>0</v>
      </c>
      <c r="I272" s="14">
        <v>0</v>
      </c>
      <c r="J272" s="7"/>
      <c r="K272" s="414"/>
    </row>
    <row r="273" spans="1:11" s="25" customFormat="1" ht="8.65" customHeight="1">
      <c r="A273" s="18"/>
      <c r="B273" s="19"/>
      <c r="C273" s="19"/>
      <c r="D273" s="5"/>
      <c r="E273" s="21"/>
      <c r="F273" s="21"/>
      <c r="G273" s="20"/>
      <c r="H273" s="20"/>
      <c r="I273" s="21"/>
      <c r="J273" s="7"/>
      <c r="K273" s="414"/>
    </row>
    <row r="274" spans="1:11" s="101" customFormat="1" ht="9.9499999999999993" customHeight="1">
      <c r="A274" s="46" t="s">
        <v>182</v>
      </c>
      <c r="B274" s="125"/>
      <c r="C274" s="125"/>
      <c r="D274" s="91"/>
      <c r="E274" s="55">
        <v>467781</v>
      </c>
      <c r="F274" s="55">
        <v>541644</v>
      </c>
      <c r="G274" s="55">
        <v>503328</v>
      </c>
      <c r="H274" s="55">
        <v>505644</v>
      </c>
      <c r="I274" s="55">
        <v>531800</v>
      </c>
      <c r="J274" s="100"/>
      <c r="K274" s="414"/>
    </row>
    <row r="275" spans="1:11" s="25" customFormat="1" ht="12" customHeight="1">
      <c r="A275" s="145">
        <v>42</v>
      </c>
      <c r="B275" s="127" t="s">
        <v>304</v>
      </c>
      <c r="C275" s="39"/>
      <c r="D275" s="1144" t="s">
        <v>29</v>
      </c>
      <c r="E275" s="1144"/>
      <c r="F275" s="1144"/>
      <c r="G275" s="1144"/>
      <c r="H275" s="1144"/>
      <c r="I275" s="76" t="s">
        <v>243</v>
      </c>
      <c r="J275" s="3"/>
      <c r="K275" s="414"/>
    </row>
    <row r="276" spans="1:11" s="25" customFormat="1" ht="9.9499999999999993" customHeight="1">
      <c r="A276" s="128"/>
      <c r="B276" s="29"/>
      <c r="C276" s="29"/>
      <c r="D276" s="27"/>
      <c r="E276" s="27"/>
      <c r="F276" s="27"/>
      <c r="G276" s="27"/>
      <c r="H276" s="27"/>
      <c r="I276" s="26"/>
      <c r="J276" s="3"/>
      <c r="K276" s="414"/>
    </row>
    <row r="277" spans="1:11" s="101" customFormat="1" ht="9.9499999999999993" customHeight="1">
      <c r="A277" s="42"/>
      <c r="B277" s="100"/>
      <c r="C277" s="100"/>
      <c r="D277" s="94" t="s">
        <v>31</v>
      </c>
      <c r="E277" s="95">
        <v>2005</v>
      </c>
      <c r="F277" s="95">
        <v>2006</v>
      </c>
      <c r="G277" s="95">
        <v>2007</v>
      </c>
      <c r="H277" s="95">
        <v>2008</v>
      </c>
      <c r="I277" s="95">
        <v>2009</v>
      </c>
      <c r="J277" s="56"/>
      <c r="K277" s="414"/>
    </row>
    <row r="278" spans="1:11" s="25" customFormat="1" ht="9.9499999999999993" customHeight="1" thickBot="1">
      <c r="A278" s="1"/>
      <c r="B278" s="3"/>
      <c r="C278" s="3"/>
      <c r="D278" s="60"/>
      <c r="E278" s="61"/>
      <c r="F278" s="61"/>
      <c r="G278" s="61"/>
      <c r="H278" s="61"/>
      <c r="I278" s="61"/>
      <c r="J278" s="7"/>
      <c r="K278" s="414"/>
    </row>
    <row r="279" spans="1:11" s="23" customFormat="1" ht="9.9499999999999993" customHeight="1" thickBot="1">
      <c r="A279" s="1145" t="s">
        <v>164</v>
      </c>
      <c r="B279" s="1146"/>
      <c r="C279" s="1146"/>
      <c r="D279" s="1147"/>
      <c r="E279" s="7"/>
      <c r="F279" s="7"/>
      <c r="G279" s="7"/>
      <c r="H279" s="7"/>
      <c r="I279" s="7"/>
      <c r="J279" s="7"/>
      <c r="K279" s="414"/>
    </row>
    <row r="280" spans="1:11" s="25" customFormat="1" ht="9.9499999999999993" customHeight="1">
      <c r="A280" s="30"/>
      <c r="B280" s="3"/>
      <c r="C280" s="3"/>
      <c r="D280" s="30"/>
      <c r="E280" s="7"/>
      <c r="F280" s="7"/>
      <c r="G280" s="7"/>
      <c r="H280" s="7"/>
      <c r="I280" s="7"/>
      <c r="J280" s="7"/>
      <c r="K280" s="414"/>
    </row>
    <row r="281" spans="1:11" s="101" customFormat="1" ht="9.9499999999999993" customHeight="1">
      <c r="A281" s="42" t="s">
        <v>200</v>
      </c>
      <c r="B281" s="100"/>
      <c r="C281" s="100"/>
      <c r="D281" s="42"/>
      <c r="E281" s="105"/>
      <c r="F281" s="105"/>
      <c r="G281" s="106"/>
      <c r="H281" s="106"/>
      <c r="I281" s="105"/>
      <c r="J281" s="56"/>
      <c r="K281" s="414"/>
    </row>
    <row r="282" spans="1:11" s="25" customFormat="1" ht="8.85" customHeight="1">
      <c r="A282" s="1"/>
      <c r="B282" s="3"/>
      <c r="C282" s="3"/>
      <c r="D282" s="2"/>
      <c r="E282" s="22"/>
      <c r="F282" s="22"/>
      <c r="G282" s="24"/>
      <c r="H282" s="24"/>
      <c r="I282" s="22"/>
      <c r="J282" s="7"/>
      <c r="K282" s="414"/>
    </row>
    <row r="283" spans="1:11" s="25" customFormat="1" ht="8.65" customHeight="1">
      <c r="A283" s="18" t="s">
        <v>186</v>
      </c>
      <c r="B283" s="19"/>
      <c r="C283" s="19"/>
      <c r="D283" s="5"/>
      <c r="E283" s="13">
        <v>0</v>
      </c>
      <c r="F283" s="13">
        <v>0</v>
      </c>
      <c r="G283" s="13">
        <v>0</v>
      </c>
      <c r="H283" s="13">
        <v>0</v>
      </c>
      <c r="I283" s="14">
        <v>0</v>
      </c>
      <c r="J283" s="7"/>
      <c r="K283" s="414"/>
    </row>
    <row r="284" spans="1:11" s="25" customFormat="1" ht="8.65" customHeight="1">
      <c r="A284" s="18" t="s">
        <v>189</v>
      </c>
      <c r="B284" s="19"/>
      <c r="C284" s="19"/>
      <c r="D284" s="5"/>
      <c r="E284" s="13">
        <v>0</v>
      </c>
      <c r="F284" s="13">
        <v>0</v>
      </c>
      <c r="G284" s="13">
        <v>0</v>
      </c>
      <c r="H284" s="13">
        <v>0</v>
      </c>
      <c r="I284" s="14">
        <v>0</v>
      </c>
      <c r="J284" s="7"/>
      <c r="K284" s="414"/>
    </row>
    <row r="285" spans="1:11" s="25" customFormat="1" ht="8.65" customHeight="1">
      <c r="A285" s="18" t="s">
        <v>166</v>
      </c>
      <c r="B285" s="19"/>
      <c r="C285" s="19"/>
      <c r="D285" s="5"/>
      <c r="E285" s="13">
        <v>0</v>
      </c>
      <c r="F285" s="13">
        <v>0</v>
      </c>
      <c r="G285" s="13">
        <v>0</v>
      </c>
      <c r="H285" s="13">
        <v>0</v>
      </c>
      <c r="I285" s="14">
        <v>0</v>
      </c>
      <c r="J285" s="7"/>
      <c r="K285" s="414"/>
    </row>
    <row r="286" spans="1:11" s="25" customFormat="1" ht="8.65" customHeight="1">
      <c r="A286" s="18"/>
      <c r="B286" s="19"/>
      <c r="C286" s="19"/>
      <c r="D286" s="5"/>
      <c r="E286" s="13"/>
      <c r="F286" s="13"/>
      <c r="G286" s="13"/>
      <c r="H286" s="13"/>
      <c r="I286" s="14"/>
      <c r="J286" s="7"/>
      <c r="K286" s="414"/>
    </row>
    <row r="287" spans="1:11" s="101" customFormat="1" ht="9.9499999999999993" customHeight="1">
      <c r="A287" s="98" t="s">
        <v>201</v>
      </c>
      <c r="B287" s="125"/>
      <c r="C287" s="125"/>
      <c r="D287" s="99"/>
      <c r="E287" s="55">
        <v>0</v>
      </c>
      <c r="F287" s="55">
        <v>0</v>
      </c>
      <c r="G287" s="55">
        <v>0</v>
      </c>
      <c r="H287" s="55">
        <v>0</v>
      </c>
      <c r="I287" s="55">
        <v>0</v>
      </c>
      <c r="J287" s="56"/>
      <c r="K287" s="414"/>
    </row>
    <row r="288" spans="1:11" s="25" customFormat="1" ht="8.65" customHeight="1">
      <c r="A288" s="3"/>
      <c r="B288" s="3"/>
      <c r="C288" s="3"/>
      <c r="D288" s="2"/>
      <c r="E288" s="22"/>
      <c r="F288" s="22"/>
      <c r="G288" s="24"/>
      <c r="H288" s="24"/>
      <c r="I288" s="22"/>
      <c r="J288" s="7"/>
      <c r="K288" s="414"/>
    </row>
    <row r="289" spans="1:12" s="25" customFormat="1" ht="8.65" customHeight="1">
      <c r="A289" s="3"/>
      <c r="B289" s="3"/>
      <c r="C289" s="3"/>
      <c r="D289" s="2"/>
      <c r="E289" s="22"/>
      <c r="F289" s="22"/>
      <c r="G289" s="24"/>
      <c r="H289" s="24"/>
      <c r="I289" s="22"/>
      <c r="J289" s="7"/>
      <c r="K289" s="414"/>
    </row>
    <row r="290" spans="1:12" s="101" customFormat="1" ht="9.9499999999999993" customHeight="1">
      <c r="A290" s="42" t="s">
        <v>199</v>
      </c>
      <c r="B290" s="100"/>
      <c r="C290" s="100"/>
      <c r="D290" s="42"/>
      <c r="E290" s="105"/>
      <c r="F290" s="105"/>
      <c r="G290" s="106"/>
      <c r="H290" s="106"/>
      <c r="I290" s="105"/>
      <c r="J290" s="56"/>
      <c r="K290" s="414"/>
    </row>
    <row r="291" spans="1:12" s="25" customFormat="1" ht="8.65" customHeight="1">
      <c r="A291" s="1"/>
      <c r="B291" s="3"/>
      <c r="C291" s="3"/>
      <c r="D291" s="1"/>
      <c r="E291" s="7"/>
      <c r="F291" s="7"/>
      <c r="G291" s="7"/>
      <c r="H291" s="7"/>
      <c r="I291" s="7"/>
      <c r="J291" s="3"/>
      <c r="K291" s="414"/>
    </row>
    <row r="292" spans="1:12" s="25" customFormat="1" ht="8.65" customHeight="1">
      <c r="A292" s="18" t="s">
        <v>184</v>
      </c>
      <c r="B292" s="19"/>
      <c r="C292" s="19"/>
      <c r="D292" s="17" t="s">
        <v>167</v>
      </c>
      <c r="E292" s="13">
        <v>0</v>
      </c>
      <c r="F292" s="13">
        <v>0</v>
      </c>
      <c r="G292" s="13">
        <v>0</v>
      </c>
      <c r="H292" s="13">
        <v>0</v>
      </c>
      <c r="I292" s="14">
        <v>0</v>
      </c>
      <c r="J292" s="3"/>
      <c r="K292" s="414"/>
    </row>
    <row r="293" spans="1:12" s="25" customFormat="1" ht="8.65" customHeight="1">
      <c r="A293" s="18" t="s">
        <v>185</v>
      </c>
      <c r="B293" s="19"/>
      <c r="C293" s="19"/>
      <c r="D293" s="17" t="s">
        <v>168</v>
      </c>
      <c r="E293" s="13">
        <v>0</v>
      </c>
      <c r="F293" s="13">
        <v>0</v>
      </c>
      <c r="G293" s="13">
        <v>0</v>
      </c>
      <c r="H293" s="13">
        <v>0</v>
      </c>
      <c r="I293" s="14">
        <v>0</v>
      </c>
      <c r="J293" s="3"/>
      <c r="K293" s="414"/>
    </row>
    <row r="294" spans="1:12" s="25" customFormat="1" ht="8.65" customHeight="1">
      <c r="A294" s="18" t="s">
        <v>186</v>
      </c>
      <c r="B294" s="19"/>
      <c r="C294" s="19"/>
      <c r="D294" s="17" t="s">
        <v>169</v>
      </c>
      <c r="E294" s="13">
        <v>23170</v>
      </c>
      <c r="F294" s="13">
        <v>0</v>
      </c>
      <c r="G294" s="13">
        <v>0</v>
      </c>
      <c r="H294" s="13">
        <v>0</v>
      </c>
      <c r="I294" s="14">
        <v>0</v>
      </c>
      <c r="J294" s="3"/>
      <c r="K294" s="414"/>
    </row>
    <row r="295" spans="1:12" s="25" customFormat="1" ht="8.65" customHeight="1">
      <c r="A295" s="18" t="s">
        <v>187</v>
      </c>
      <c r="B295" s="19"/>
      <c r="C295" s="19"/>
      <c r="D295" s="17" t="s">
        <v>165</v>
      </c>
      <c r="E295" s="13">
        <v>0</v>
      </c>
      <c r="F295" s="13">
        <v>0</v>
      </c>
      <c r="G295" s="13">
        <v>0</v>
      </c>
      <c r="H295" s="13">
        <v>0</v>
      </c>
      <c r="I295" s="14">
        <v>0</v>
      </c>
      <c r="J295" s="3"/>
      <c r="K295" s="414"/>
    </row>
    <row r="296" spans="1:12" s="25" customFormat="1" ht="8.65" customHeight="1">
      <c r="A296" s="18" t="s">
        <v>188</v>
      </c>
      <c r="B296" s="19"/>
      <c r="C296" s="19"/>
      <c r="D296" s="17" t="s">
        <v>170</v>
      </c>
      <c r="E296" s="13">
        <v>0</v>
      </c>
      <c r="F296" s="13">
        <v>0</v>
      </c>
      <c r="G296" s="13">
        <v>0</v>
      </c>
      <c r="H296" s="13">
        <v>0</v>
      </c>
      <c r="I296" s="14">
        <v>0</v>
      </c>
      <c r="J296" s="3"/>
      <c r="K296" s="414"/>
    </row>
    <row r="297" spans="1:12" s="25" customFormat="1" ht="8.65" customHeight="1">
      <c r="A297" s="18" t="s">
        <v>189</v>
      </c>
      <c r="B297" s="19"/>
      <c r="C297" s="19"/>
      <c r="D297" s="17" t="s">
        <v>209</v>
      </c>
      <c r="E297" s="13">
        <v>0</v>
      </c>
      <c r="F297" s="13">
        <v>0</v>
      </c>
      <c r="G297" s="13">
        <v>0</v>
      </c>
      <c r="H297" s="13">
        <v>0</v>
      </c>
      <c r="I297" s="14">
        <v>0</v>
      </c>
      <c r="J297" s="3"/>
      <c r="K297" s="414"/>
    </row>
    <row r="298" spans="1:12" s="25" customFormat="1" ht="8.65" customHeight="1">
      <c r="A298" s="18" t="s">
        <v>166</v>
      </c>
      <c r="B298" s="19"/>
      <c r="C298" s="19"/>
      <c r="D298" s="17" t="s">
        <v>210</v>
      </c>
      <c r="E298" s="13">
        <v>0</v>
      </c>
      <c r="F298" s="13">
        <v>0</v>
      </c>
      <c r="G298" s="13">
        <v>0</v>
      </c>
      <c r="H298" s="13">
        <v>0</v>
      </c>
      <c r="I298" s="14">
        <v>0</v>
      </c>
      <c r="J298" s="3"/>
      <c r="K298" s="414"/>
    </row>
    <row r="299" spans="1:12" s="25" customFormat="1" ht="8.65" customHeight="1">
      <c r="A299" s="18" t="s">
        <v>213</v>
      </c>
      <c r="B299" s="19"/>
      <c r="C299" s="19"/>
      <c r="D299" s="17"/>
      <c r="E299" s="13">
        <v>0</v>
      </c>
      <c r="F299" s="13">
        <v>0</v>
      </c>
      <c r="G299" s="13">
        <v>0</v>
      </c>
      <c r="H299" s="13">
        <v>0</v>
      </c>
      <c r="I299" s="14">
        <v>0</v>
      </c>
      <c r="J299" s="3"/>
      <c r="K299" s="414"/>
    </row>
    <row r="300" spans="1:12" s="25" customFormat="1" ht="8.65" customHeight="1">
      <c r="A300" s="18"/>
      <c r="B300" s="19"/>
      <c r="C300" s="19"/>
      <c r="D300" s="5"/>
      <c r="E300" s="13"/>
      <c r="F300" s="13"/>
      <c r="G300" s="13"/>
      <c r="H300" s="13"/>
      <c r="I300" s="13"/>
      <c r="J300" s="3"/>
      <c r="K300" s="414"/>
    </row>
    <row r="301" spans="1:12" s="101" customFormat="1" ht="9.9499999999999993" customHeight="1">
      <c r="A301" s="46" t="s">
        <v>191</v>
      </c>
      <c r="B301" s="125"/>
      <c r="C301" s="125"/>
      <c r="D301" s="91"/>
      <c r="E301" s="69">
        <v>23170</v>
      </c>
      <c r="F301" s="69">
        <v>0</v>
      </c>
      <c r="G301" s="107">
        <v>0</v>
      </c>
      <c r="H301" s="107">
        <v>0</v>
      </c>
      <c r="I301" s="69">
        <v>0</v>
      </c>
      <c r="J301" s="108" t="s">
        <v>270</v>
      </c>
      <c r="K301" s="414"/>
      <c r="L301" s="143"/>
    </row>
    <row r="302" spans="1:12" s="25" customFormat="1" ht="8.65" customHeight="1">
      <c r="A302" s="1"/>
      <c r="B302" s="3"/>
      <c r="C302" s="3"/>
      <c r="D302" s="2"/>
      <c r="E302" s="7"/>
      <c r="F302" s="7"/>
      <c r="G302" s="7"/>
      <c r="H302" s="7"/>
      <c r="I302" s="7"/>
      <c r="J302" s="33">
        <v>23170</v>
      </c>
      <c r="K302" s="414"/>
    </row>
    <row r="303" spans="1:12" s="25" customFormat="1" ht="8.65" customHeight="1">
      <c r="A303" s="1"/>
      <c r="B303" s="3"/>
      <c r="C303" s="3"/>
      <c r="D303" s="2"/>
      <c r="E303" s="7"/>
      <c r="F303" s="7"/>
      <c r="G303" s="7"/>
      <c r="H303" s="7"/>
      <c r="I303" s="7"/>
      <c r="J303" s="3"/>
      <c r="K303" s="414"/>
    </row>
    <row r="304" spans="1:12" s="101" customFormat="1" ht="9.9499999999999993" customHeight="1">
      <c r="A304" s="42" t="s">
        <v>202</v>
      </c>
      <c r="B304" s="100"/>
      <c r="C304" s="100"/>
      <c r="D304" s="42"/>
      <c r="E304" s="105"/>
      <c r="F304" s="105"/>
      <c r="G304" s="106"/>
      <c r="H304" s="106"/>
      <c r="I304" s="105"/>
      <c r="J304" s="56"/>
      <c r="K304" s="414"/>
    </row>
    <row r="305" spans="1:11" s="25" customFormat="1" ht="8.65" customHeight="1">
      <c r="A305" s="1"/>
      <c r="B305" s="3"/>
      <c r="C305" s="3"/>
      <c r="D305" s="1"/>
      <c r="E305" s="7"/>
      <c r="F305" s="7"/>
      <c r="G305" s="7"/>
      <c r="H305" s="7"/>
      <c r="I305" s="7"/>
      <c r="J305" s="3"/>
      <c r="K305" s="414"/>
    </row>
    <row r="306" spans="1:11" s="25" customFormat="1" ht="8.65" customHeight="1">
      <c r="A306" s="18" t="s">
        <v>184</v>
      </c>
      <c r="B306" s="19"/>
      <c r="C306" s="19"/>
      <c r="D306" s="17" t="s">
        <v>171</v>
      </c>
      <c r="E306" s="13">
        <v>0</v>
      </c>
      <c r="F306" s="13">
        <v>0</v>
      </c>
      <c r="G306" s="13">
        <v>0</v>
      </c>
      <c r="H306" s="13">
        <v>0</v>
      </c>
      <c r="I306" s="14">
        <v>0</v>
      </c>
      <c r="J306" s="3"/>
      <c r="K306" s="414"/>
    </row>
    <row r="307" spans="1:11" s="25" customFormat="1" ht="8.65" customHeight="1">
      <c r="A307" s="18" t="s">
        <v>185</v>
      </c>
      <c r="B307" s="19"/>
      <c r="C307" s="19"/>
      <c r="D307" s="17" t="s">
        <v>172</v>
      </c>
      <c r="E307" s="13">
        <v>0</v>
      </c>
      <c r="F307" s="13">
        <v>0</v>
      </c>
      <c r="G307" s="13">
        <v>0</v>
      </c>
      <c r="H307" s="13">
        <v>0</v>
      </c>
      <c r="I307" s="14">
        <v>0</v>
      </c>
      <c r="J307" s="3"/>
      <c r="K307" s="414"/>
    </row>
    <row r="308" spans="1:11" s="25" customFormat="1" ht="8.65" customHeight="1">
      <c r="A308" s="18" t="s">
        <v>186</v>
      </c>
      <c r="B308" s="19"/>
      <c r="C308" s="19"/>
      <c r="D308" s="17" t="s">
        <v>173</v>
      </c>
      <c r="E308" s="13">
        <v>0</v>
      </c>
      <c r="F308" s="13">
        <v>3030</v>
      </c>
      <c r="G308" s="13">
        <v>50749</v>
      </c>
      <c r="H308" s="13">
        <v>70828</v>
      </c>
      <c r="I308" s="14">
        <v>69044</v>
      </c>
      <c r="J308" s="3"/>
      <c r="K308" s="414"/>
    </row>
    <row r="309" spans="1:11" s="25" customFormat="1" ht="8.65" customHeight="1">
      <c r="A309" s="18" t="s">
        <v>187</v>
      </c>
      <c r="B309" s="19"/>
      <c r="C309" s="19"/>
      <c r="D309" s="17" t="s">
        <v>174</v>
      </c>
      <c r="E309" s="13">
        <v>63779</v>
      </c>
      <c r="F309" s="13">
        <v>88847</v>
      </c>
      <c r="G309" s="13">
        <v>100579</v>
      </c>
      <c r="H309" s="13">
        <v>118335</v>
      </c>
      <c r="I309" s="14">
        <v>126242</v>
      </c>
      <c r="J309" s="3"/>
      <c r="K309" s="414"/>
    </row>
    <row r="310" spans="1:11" s="25" customFormat="1" ht="8.65" customHeight="1">
      <c r="A310" s="18" t="s">
        <v>188</v>
      </c>
      <c r="B310" s="19"/>
      <c r="C310" s="19"/>
      <c r="D310" s="17" t="s">
        <v>175</v>
      </c>
      <c r="E310" s="13">
        <v>38201</v>
      </c>
      <c r="F310" s="13">
        <v>39682</v>
      </c>
      <c r="G310" s="13">
        <v>43544</v>
      </c>
      <c r="H310" s="13">
        <v>44619</v>
      </c>
      <c r="I310" s="14">
        <v>42383</v>
      </c>
      <c r="J310" s="3"/>
      <c r="K310" s="414"/>
    </row>
    <row r="311" spans="1:11" s="25" customFormat="1" ht="8.65" customHeight="1">
      <c r="A311" s="18" t="s">
        <v>189</v>
      </c>
      <c r="B311" s="19"/>
      <c r="C311" s="19"/>
      <c r="D311" s="17" t="s">
        <v>211</v>
      </c>
      <c r="E311" s="13">
        <v>0</v>
      </c>
      <c r="F311" s="13">
        <v>0</v>
      </c>
      <c r="G311" s="13">
        <v>0</v>
      </c>
      <c r="H311" s="13">
        <v>0</v>
      </c>
      <c r="I311" s="14">
        <v>0</v>
      </c>
      <c r="J311" s="3"/>
      <c r="K311" s="414"/>
    </row>
    <row r="312" spans="1:11" s="25" customFormat="1" ht="8.65" customHeight="1">
      <c r="A312" s="18" t="s">
        <v>166</v>
      </c>
      <c r="B312" s="19"/>
      <c r="C312" s="19"/>
      <c r="D312" s="17" t="s">
        <v>212</v>
      </c>
      <c r="E312" s="13">
        <v>0</v>
      </c>
      <c r="F312" s="13">
        <v>0</v>
      </c>
      <c r="G312" s="13">
        <v>0</v>
      </c>
      <c r="H312" s="13">
        <v>0</v>
      </c>
      <c r="I312" s="14">
        <v>0</v>
      </c>
      <c r="J312" s="3"/>
      <c r="K312" s="414"/>
    </row>
    <row r="313" spans="1:11" s="25" customFormat="1" ht="8.65" customHeight="1">
      <c r="A313" s="18"/>
      <c r="B313" s="19"/>
      <c r="C313" s="19"/>
      <c r="D313" s="17"/>
      <c r="E313" s="13"/>
      <c r="F313" s="13"/>
      <c r="G313" s="13"/>
      <c r="H313" s="13"/>
      <c r="I313" s="14"/>
      <c r="J313" s="3"/>
      <c r="K313" s="414"/>
    </row>
    <row r="314" spans="1:11" s="101" customFormat="1" ht="9.9499999999999993" customHeight="1">
      <c r="A314" s="46" t="s">
        <v>190</v>
      </c>
      <c r="B314" s="125"/>
      <c r="C314" s="125"/>
      <c r="D314" s="91"/>
      <c r="E314" s="69">
        <v>101980</v>
      </c>
      <c r="F314" s="69">
        <v>131559</v>
      </c>
      <c r="G314" s="107">
        <v>194872</v>
      </c>
      <c r="H314" s="107">
        <v>233782</v>
      </c>
      <c r="I314" s="69">
        <v>237669</v>
      </c>
      <c r="J314" s="100"/>
      <c r="K314" s="414"/>
    </row>
    <row r="315" spans="1:11" s="25" customFormat="1" ht="8.65" customHeight="1" thickBot="1">
      <c r="A315" s="1"/>
      <c r="B315" s="3"/>
      <c r="C315" s="3"/>
      <c r="D315" s="2"/>
      <c r="E315" s="7"/>
      <c r="F315" s="7"/>
      <c r="G315" s="7"/>
      <c r="H315" s="7"/>
      <c r="I315" s="7"/>
      <c r="J315" s="3"/>
      <c r="K315" s="414"/>
    </row>
    <row r="316" spans="1:11" s="23" customFormat="1" ht="9.9499999999999993" customHeight="1" thickBot="1">
      <c r="A316" s="1145" t="s">
        <v>180</v>
      </c>
      <c r="B316" s="1146"/>
      <c r="C316" s="1147"/>
      <c r="D316" s="64"/>
      <c r="E316" s="7"/>
      <c r="F316" s="7"/>
      <c r="G316" s="7"/>
      <c r="H316" s="7"/>
      <c r="I316" s="7"/>
      <c r="J316" s="7"/>
      <c r="K316" s="414"/>
    </row>
    <row r="317" spans="1:11" s="25" customFormat="1" ht="8.65" customHeight="1">
      <c r="A317" s="1"/>
      <c r="B317" s="3"/>
      <c r="C317" s="3"/>
      <c r="D317" s="2"/>
      <c r="E317" s="7"/>
      <c r="F317" s="7"/>
      <c r="G317" s="7"/>
      <c r="H317" s="7"/>
      <c r="I317" s="7"/>
      <c r="J317" s="3"/>
      <c r="K317" s="414"/>
    </row>
    <row r="318" spans="1:11" s="25" customFormat="1" ht="8.65" customHeight="1">
      <c r="A318" s="18" t="s">
        <v>204</v>
      </c>
      <c r="B318" s="19"/>
      <c r="C318" s="19"/>
      <c r="D318" s="17" t="s">
        <v>161</v>
      </c>
      <c r="E318" s="13">
        <v>305100</v>
      </c>
      <c r="F318" s="13">
        <v>345900</v>
      </c>
      <c r="G318" s="13">
        <v>391800</v>
      </c>
      <c r="H318" s="13">
        <v>418000</v>
      </c>
      <c r="I318" s="14">
        <v>418000</v>
      </c>
      <c r="J318" s="3"/>
      <c r="K318" s="414"/>
    </row>
    <row r="319" spans="1:11" s="25" customFormat="1" ht="8.65" customHeight="1">
      <c r="A319" s="18" t="s">
        <v>179</v>
      </c>
      <c r="B319" s="19"/>
      <c r="C319" s="19"/>
      <c r="D319" s="17" t="s">
        <v>161</v>
      </c>
      <c r="E319" s="13">
        <v>113839</v>
      </c>
      <c r="F319" s="13">
        <v>91056</v>
      </c>
      <c r="G319" s="13">
        <v>93326</v>
      </c>
      <c r="H319" s="13">
        <v>85616</v>
      </c>
      <c r="I319" s="14">
        <v>86722</v>
      </c>
      <c r="J319" s="3"/>
      <c r="K319" s="414"/>
    </row>
    <row r="320" spans="1:11" s="25" customFormat="1" ht="8.65" customHeight="1">
      <c r="A320" s="18" t="s">
        <v>159</v>
      </c>
      <c r="B320" s="19"/>
      <c r="C320" s="19"/>
      <c r="D320" s="17" t="s">
        <v>161</v>
      </c>
      <c r="E320" s="13">
        <v>452501</v>
      </c>
      <c r="F320" s="13">
        <v>418905</v>
      </c>
      <c r="G320" s="13">
        <v>524492</v>
      </c>
      <c r="H320" s="13">
        <v>556904</v>
      </c>
      <c r="I320" s="14">
        <v>516307</v>
      </c>
      <c r="J320" s="3"/>
      <c r="K320" s="414"/>
    </row>
    <row r="321" spans="1:12" s="25" customFormat="1" ht="8.65" customHeight="1">
      <c r="A321" s="18"/>
      <c r="B321" s="19"/>
      <c r="C321" s="19"/>
      <c r="D321" s="17"/>
      <c r="E321" s="13"/>
      <c r="F321" s="13"/>
      <c r="G321" s="13"/>
      <c r="H321" s="13"/>
      <c r="I321" s="14"/>
      <c r="J321" s="3"/>
      <c r="K321" s="414"/>
    </row>
    <row r="322" spans="1:12" s="101" customFormat="1" ht="8.65" customHeight="1">
      <c r="A322" s="46" t="s">
        <v>192</v>
      </c>
      <c r="B322" s="125"/>
      <c r="C322" s="125"/>
      <c r="D322" s="91" t="s">
        <v>176</v>
      </c>
      <c r="E322" s="69">
        <v>973420</v>
      </c>
      <c r="F322" s="69">
        <v>987420</v>
      </c>
      <c r="G322" s="107">
        <v>1204490</v>
      </c>
      <c r="H322" s="107">
        <v>1294302</v>
      </c>
      <c r="I322" s="69">
        <v>1258698</v>
      </c>
      <c r="J322" s="108" t="s">
        <v>270</v>
      </c>
      <c r="K322" s="414"/>
      <c r="L322" s="143"/>
    </row>
    <row r="323" spans="1:12" s="25" customFormat="1" ht="8.65" customHeight="1" thickBot="1">
      <c r="A323" s="37"/>
      <c r="B323" s="81"/>
      <c r="C323" s="81"/>
      <c r="D323" s="37"/>
      <c r="E323" s="87"/>
      <c r="F323" s="87"/>
      <c r="G323" s="88"/>
      <c r="H323" s="88"/>
      <c r="I323" s="87"/>
      <c r="J323" s="33">
        <v>5718330</v>
      </c>
      <c r="K323" s="414"/>
    </row>
    <row r="324" spans="1:12" s="23" customFormat="1" ht="9.9499999999999993" customHeight="1" thickBot="1">
      <c r="A324" s="1145" t="s">
        <v>257</v>
      </c>
      <c r="B324" s="1146"/>
      <c r="C324" s="1147"/>
      <c r="D324" s="64"/>
      <c r="E324" s="7"/>
      <c r="F324" s="7"/>
      <c r="G324" s="7"/>
      <c r="H324" s="7"/>
      <c r="I324" s="7"/>
      <c r="J324" s="7"/>
      <c r="K324" s="414"/>
    </row>
    <row r="325" spans="1:12" s="25" customFormat="1" ht="9.9499999999999993" customHeight="1">
      <c r="A325" s="37"/>
      <c r="B325" s="81"/>
      <c r="C325" s="81"/>
      <c r="D325" s="37"/>
      <c r="E325" s="87"/>
      <c r="F325" s="87"/>
      <c r="G325" s="88"/>
      <c r="H325" s="88"/>
      <c r="I325" s="87"/>
      <c r="J325" s="7"/>
      <c r="K325" s="414"/>
    </row>
    <row r="326" spans="1:12" s="25" customFormat="1" ht="9.9499999999999993" customHeight="1">
      <c r="A326" s="139" t="s">
        <v>267</v>
      </c>
      <c r="B326" s="139"/>
      <c r="C326" s="146"/>
      <c r="D326" s="58"/>
      <c r="E326" s="85"/>
      <c r="F326" s="85"/>
      <c r="G326" s="86"/>
      <c r="H326" s="86"/>
      <c r="I326" s="85"/>
      <c r="J326" s="7"/>
      <c r="K326" s="414"/>
    </row>
    <row r="327" spans="1:12" s="25" customFormat="1" ht="9.9499999999999993" customHeight="1">
      <c r="A327" s="140" t="s">
        <v>182</v>
      </c>
      <c r="B327" s="140"/>
      <c r="C327" s="147"/>
      <c r="D327" s="58"/>
      <c r="E327" s="13">
        <v>227911</v>
      </c>
      <c r="F327" s="13">
        <v>293354</v>
      </c>
      <c r="G327" s="13">
        <v>245393</v>
      </c>
      <c r="H327" s="13">
        <v>245937</v>
      </c>
      <c r="I327" s="14">
        <v>258764</v>
      </c>
      <c r="J327" s="7"/>
      <c r="K327" s="414"/>
    </row>
    <row r="328" spans="1:12" s="25" customFormat="1" ht="9.9499999999999993" customHeight="1">
      <c r="A328" s="140" t="s">
        <v>256</v>
      </c>
      <c r="B328" s="140"/>
      <c r="C328" s="146" t="s">
        <v>268</v>
      </c>
      <c r="D328" s="151"/>
      <c r="E328" s="13"/>
      <c r="F328" s="13"/>
      <c r="G328" s="13"/>
      <c r="H328" s="13">
        <v>-5770</v>
      </c>
      <c r="I328" s="14">
        <v>-5745</v>
      </c>
      <c r="J328" s="7"/>
      <c r="K328" s="414"/>
    </row>
    <row r="329" spans="1:12" s="25" customFormat="1" ht="9.9499999999999993" customHeight="1">
      <c r="A329" s="140" t="s">
        <v>255</v>
      </c>
      <c r="B329" s="140"/>
      <c r="C329" s="146" t="s">
        <v>268</v>
      </c>
      <c r="D329" s="151"/>
      <c r="E329" s="85"/>
      <c r="F329" s="85"/>
      <c r="G329" s="86"/>
      <c r="H329" s="13">
        <v>-163573</v>
      </c>
      <c r="I329" s="14">
        <v>-175588</v>
      </c>
      <c r="J329" s="7"/>
      <c r="K329" s="414"/>
    </row>
    <row r="330" spans="1:12" s="25" customFormat="1" ht="8.65" customHeight="1">
      <c r="A330" s="139" t="s">
        <v>263</v>
      </c>
      <c r="B330" s="139"/>
      <c r="C330" s="146"/>
      <c r="D330" s="58"/>
      <c r="E330" s="85"/>
      <c r="F330" s="85"/>
      <c r="G330" s="86"/>
      <c r="H330" s="86"/>
      <c r="I330" s="85"/>
      <c r="J330" s="7"/>
      <c r="K330" s="414"/>
    </row>
    <row r="331" spans="1:12" s="25" customFormat="1" ht="8.65" customHeight="1">
      <c r="A331" s="140" t="s">
        <v>253</v>
      </c>
      <c r="B331" s="140"/>
      <c r="C331" s="146" t="s">
        <v>268</v>
      </c>
      <c r="D331" s="148" t="s">
        <v>272</v>
      </c>
      <c r="E331" s="13"/>
      <c r="F331" s="85"/>
      <c r="G331" s="86"/>
      <c r="H331" s="13">
        <v>3678</v>
      </c>
      <c r="I331" s="14">
        <v>1835</v>
      </c>
      <c r="J331" s="7"/>
      <c r="K331" s="414"/>
    </row>
    <row r="332" spans="1:12" s="25" customFormat="1" ht="8.65" customHeight="1">
      <c r="A332" s="140" t="s">
        <v>182</v>
      </c>
      <c r="B332" s="140"/>
      <c r="C332" s="147"/>
      <c r="D332" s="58"/>
      <c r="E332" s="13">
        <v>158477</v>
      </c>
      <c r="F332" s="13">
        <v>167055</v>
      </c>
      <c r="G332" s="13">
        <v>171987</v>
      </c>
      <c r="H332" s="13">
        <v>171368</v>
      </c>
      <c r="I332" s="14">
        <v>178797</v>
      </c>
      <c r="J332" s="7"/>
      <c r="K332" s="414"/>
    </row>
    <row r="333" spans="1:12" s="25" customFormat="1" ht="8.65" customHeight="1">
      <c r="A333" s="140" t="s">
        <v>254</v>
      </c>
      <c r="B333" s="140"/>
      <c r="C333" s="147"/>
      <c r="D333" s="58"/>
      <c r="E333" s="13">
        <v>-158477</v>
      </c>
      <c r="F333" s="13">
        <v>-167055</v>
      </c>
      <c r="G333" s="13">
        <v>-171987</v>
      </c>
      <c r="H333" s="13">
        <v>-171368</v>
      </c>
      <c r="I333" s="14">
        <v>-178797</v>
      </c>
      <c r="J333" s="7"/>
      <c r="K333" s="414"/>
    </row>
    <row r="334" spans="1:12" s="25" customFormat="1" ht="8.65" customHeight="1">
      <c r="A334" s="139" t="s">
        <v>264</v>
      </c>
      <c r="B334" s="139"/>
      <c r="C334" s="146" t="s">
        <v>268</v>
      </c>
      <c r="D334" s="151"/>
      <c r="E334" s="13"/>
      <c r="F334" s="85"/>
      <c r="G334" s="86"/>
      <c r="H334" s="86"/>
      <c r="I334" s="85"/>
      <c r="J334" s="7"/>
      <c r="K334" s="414"/>
    </row>
    <row r="335" spans="1:12" s="25" customFormat="1" ht="8.65" customHeight="1">
      <c r="A335" s="140" t="s">
        <v>250</v>
      </c>
      <c r="B335" s="140"/>
      <c r="C335" s="1158" t="s">
        <v>269</v>
      </c>
      <c r="D335" s="1159"/>
      <c r="E335" s="85"/>
      <c r="F335" s="85"/>
      <c r="G335" s="86"/>
      <c r="H335" s="13">
        <v>73530</v>
      </c>
      <c r="I335" s="14">
        <v>76479</v>
      </c>
      <c r="J335" s="7"/>
      <c r="K335" s="414"/>
    </row>
    <row r="336" spans="1:12" s="25" customFormat="1" ht="8.65" customHeight="1">
      <c r="A336" s="139" t="s">
        <v>265</v>
      </c>
      <c r="B336" s="139"/>
      <c r="C336" s="146"/>
      <c r="D336" s="58"/>
      <c r="E336" s="85"/>
      <c r="F336" s="85"/>
      <c r="G336" s="86"/>
      <c r="H336" s="86"/>
      <c r="I336" s="85"/>
      <c r="J336" s="7"/>
      <c r="K336" s="414"/>
    </row>
    <row r="337" spans="1:11" s="25" customFormat="1" ht="8.65" customHeight="1">
      <c r="A337" s="140" t="s">
        <v>248</v>
      </c>
      <c r="B337" s="140"/>
      <c r="C337" s="146" t="s">
        <v>268</v>
      </c>
      <c r="D337" s="149" t="s">
        <v>273</v>
      </c>
      <c r="E337" s="85"/>
      <c r="F337" s="85"/>
      <c r="G337" s="86"/>
      <c r="H337" s="13">
        <v>35489</v>
      </c>
      <c r="I337" s="14">
        <v>39969</v>
      </c>
      <c r="J337" s="7"/>
      <c r="K337" s="414"/>
    </row>
    <row r="338" spans="1:11" s="25" customFormat="1" ht="8.65" customHeight="1">
      <c r="A338" s="140" t="s">
        <v>249</v>
      </c>
      <c r="B338" s="140"/>
      <c r="C338" s="146" t="s">
        <v>268</v>
      </c>
      <c r="D338" s="149" t="s">
        <v>274</v>
      </c>
      <c r="E338" s="85"/>
      <c r="F338" s="85"/>
      <c r="G338" s="86"/>
      <c r="H338" s="13">
        <v>49249</v>
      </c>
      <c r="I338" s="14">
        <v>51715</v>
      </c>
      <c r="J338" s="7"/>
      <c r="K338" s="414"/>
    </row>
    <row r="339" spans="1:11" s="25" customFormat="1" ht="8.65" customHeight="1">
      <c r="A339" s="140" t="s">
        <v>182</v>
      </c>
      <c r="B339" s="140"/>
      <c r="C339" s="147"/>
      <c r="D339" s="17"/>
      <c r="E339" s="13">
        <v>81393</v>
      </c>
      <c r="F339" s="13">
        <v>81235</v>
      </c>
      <c r="G339" s="13">
        <v>85948</v>
      </c>
      <c r="H339" s="13">
        <v>88339</v>
      </c>
      <c r="I339" s="14">
        <v>94239</v>
      </c>
      <c r="J339" s="7"/>
      <c r="K339" s="414"/>
    </row>
    <row r="340" spans="1:11" s="25" customFormat="1" ht="8.65" customHeight="1">
      <c r="A340" s="1160" t="s">
        <v>251</v>
      </c>
      <c r="B340" s="1161"/>
      <c r="C340" s="147"/>
      <c r="D340" s="17"/>
      <c r="E340" s="13">
        <v>-81393</v>
      </c>
      <c r="F340" s="13">
        <v>-81235</v>
      </c>
      <c r="G340" s="13">
        <v>-85948</v>
      </c>
      <c r="H340" s="13">
        <v>-88339</v>
      </c>
      <c r="I340" s="14">
        <v>-92004</v>
      </c>
      <c r="J340" s="7"/>
      <c r="K340" s="414"/>
    </row>
    <row r="341" spans="1:11" s="25" customFormat="1" ht="8.65" customHeight="1">
      <c r="A341" s="139" t="s">
        <v>266</v>
      </c>
      <c r="B341" s="139"/>
      <c r="C341" s="147"/>
      <c r="D341" s="58"/>
      <c r="E341" s="85"/>
      <c r="F341" s="85"/>
      <c r="G341" s="86"/>
      <c r="H341" s="86"/>
      <c r="I341" s="13"/>
      <c r="J341" s="7"/>
      <c r="K341" s="414"/>
    </row>
    <row r="342" spans="1:11" s="25" customFormat="1" ht="8.65" customHeight="1">
      <c r="A342" s="140" t="s">
        <v>182</v>
      </c>
      <c r="B342" s="140"/>
      <c r="C342" s="146" t="s">
        <v>268</v>
      </c>
      <c r="D342" s="151"/>
      <c r="E342" s="85"/>
      <c r="F342" s="85"/>
      <c r="G342" s="86"/>
      <c r="H342" s="13">
        <v>62154</v>
      </c>
      <c r="I342" s="14">
        <v>73989</v>
      </c>
      <c r="J342" s="7"/>
      <c r="K342" s="414"/>
    </row>
    <row r="343" spans="1:11" s="25" customFormat="1" ht="8.65" customHeight="1">
      <c r="A343" s="140" t="s">
        <v>252</v>
      </c>
      <c r="B343" s="140"/>
      <c r="C343" s="146" t="s">
        <v>268</v>
      </c>
      <c r="D343" s="151"/>
      <c r="E343" s="85"/>
      <c r="F343" s="85"/>
      <c r="G343" s="86"/>
      <c r="H343" s="13">
        <v>-7146</v>
      </c>
      <c r="I343" s="14">
        <v>-8296</v>
      </c>
      <c r="J343" s="7"/>
      <c r="K343" s="414"/>
    </row>
    <row r="344" spans="1:11" s="25" customFormat="1" ht="9.9499999999999993" customHeight="1" thickBot="1">
      <c r="A344" s="3"/>
      <c r="B344" s="3"/>
      <c r="C344" s="3"/>
      <c r="D344" s="35"/>
      <c r="E344" s="7"/>
      <c r="F344" s="7"/>
      <c r="G344" s="7"/>
      <c r="H344" s="7"/>
      <c r="I344" s="7"/>
      <c r="J344" s="7"/>
      <c r="K344" s="414"/>
    </row>
    <row r="345" spans="1:11" s="23" customFormat="1" ht="9.9499999999999993" customHeight="1" thickBot="1">
      <c r="A345" s="1145" t="s">
        <v>247</v>
      </c>
      <c r="B345" s="1146"/>
      <c r="C345" s="1147"/>
      <c r="D345" s="64"/>
      <c r="E345" s="7"/>
      <c r="F345" s="7"/>
      <c r="G345" s="7"/>
      <c r="H345" s="7"/>
      <c r="I345" s="7"/>
      <c r="J345" s="7"/>
      <c r="K345" s="414"/>
    </row>
    <row r="346" spans="1:11" s="25" customFormat="1" ht="8.65" customHeight="1">
      <c r="A346" s="3"/>
      <c r="B346" s="3"/>
      <c r="C346" s="3"/>
      <c r="D346" s="35"/>
      <c r="E346" s="7"/>
      <c r="F346" s="7"/>
      <c r="G346" s="7"/>
      <c r="H346" s="7"/>
      <c r="I346" s="7"/>
      <c r="J346" s="7"/>
      <c r="K346" s="414"/>
    </row>
    <row r="347" spans="1:11" s="25" customFormat="1" ht="8.65" customHeight="1">
      <c r="A347" s="3" t="s">
        <v>205</v>
      </c>
      <c r="B347" s="3"/>
      <c r="C347" s="3"/>
      <c r="D347" s="35" t="s">
        <v>275</v>
      </c>
      <c r="E347" s="13">
        <v>23619</v>
      </c>
      <c r="F347" s="13">
        <v>18636</v>
      </c>
      <c r="G347" s="13">
        <v>67824</v>
      </c>
      <c r="H347" s="13">
        <v>47831</v>
      </c>
      <c r="I347" s="14">
        <v>22056</v>
      </c>
      <c r="J347" s="3"/>
      <c r="K347" s="414"/>
    </row>
    <row r="348" spans="1:11" s="25" customFormat="1" ht="9.9499999999999993" customHeight="1" thickBot="1">
      <c r="A348" s="3"/>
      <c r="B348" s="3"/>
      <c r="C348" s="3"/>
      <c r="D348" s="35"/>
      <c r="E348" s="7"/>
      <c r="F348" s="7"/>
      <c r="G348" s="7"/>
      <c r="H348" s="7"/>
      <c r="I348" s="7"/>
      <c r="J348" s="3"/>
      <c r="K348" s="414"/>
    </row>
    <row r="349" spans="1:11" s="23" customFormat="1" ht="9.9499999999999993" customHeight="1" thickBot="1">
      <c r="A349" s="1145" t="s">
        <v>246</v>
      </c>
      <c r="B349" s="1146"/>
      <c r="C349" s="1147"/>
      <c r="D349" s="64"/>
      <c r="E349" s="7"/>
      <c r="F349" s="7"/>
      <c r="G349" s="7"/>
      <c r="H349" s="7"/>
      <c r="I349" s="7"/>
      <c r="J349" s="7"/>
      <c r="K349" s="414"/>
    </row>
    <row r="350" spans="1:11" s="25" customFormat="1" ht="8.65" customHeight="1">
      <c r="A350" s="3"/>
      <c r="B350" s="3"/>
      <c r="C350" s="3"/>
      <c r="D350" s="35"/>
      <c r="E350" s="7"/>
      <c r="F350" s="7"/>
      <c r="G350" s="7"/>
      <c r="H350" s="7"/>
      <c r="I350" s="7"/>
      <c r="J350" s="3"/>
      <c r="K350" s="414"/>
    </row>
    <row r="351" spans="1:11" s="25" customFormat="1" ht="8.65" customHeight="1">
      <c r="A351" s="18" t="s">
        <v>206</v>
      </c>
      <c r="B351" s="19"/>
      <c r="C351" s="19"/>
      <c r="D351" s="17" t="s">
        <v>279</v>
      </c>
      <c r="E351" s="13">
        <v>158477</v>
      </c>
      <c r="F351" s="13">
        <v>167055</v>
      </c>
      <c r="G351" s="13">
        <v>171987</v>
      </c>
      <c r="H351" s="13">
        <v>171368</v>
      </c>
      <c r="I351" s="13">
        <v>178797</v>
      </c>
      <c r="J351" s="3"/>
      <c r="K351" s="414"/>
    </row>
    <row r="352" spans="1:11" s="25" customFormat="1" ht="8.65" customHeight="1">
      <c r="A352" s="18" t="s">
        <v>207</v>
      </c>
      <c r="B352" s="19"/>
      <c r="C352" s="19"/>
      <c r="D352" s="17" t="s">
        <v>280</v>
      </c>
      <c r="E352" s="13">
        <v>81393</v>
      </c>
      <c r="F352" s="13">
        <v>81235</v>
      </c>
      <c r="G352" s="13">
        <v>85948</v>
      </c>
      <c r="H352" s="13">
        <v>88339</v>
      </c>
      <c r="I352" s="13">
        <v>92004</v>
      </c>
      <c r="J352" s="3"/>
      <c r="K352" s="414"/>
    </row>
    <row r="353" spans="1:12" s="25" customFormat="1" ht="8.85" customHeight="1">
      <c r="A353" s="18" t="s">
        <v>208</v>
      </c>
      <c r="B353" s="19"/>
      <c r="C353" s="19"/>
      <c r="D353" s="17" t="s">
        <v>281</v>
      </c>
      <c r="E353" s="13">
        <v>6420</v>
      </c>
      <c r="F353" s="13">
        <v>5780</v>
      </c>
      <c r="G353" s="13">
        <v>6080</v>
      </c>
      <c r="H353" s="13">
        <v>6640</v>
      </c>
      <c r="I353" s="14">
        <v>7620</v>
      </c>
      <c r="J353" s="3"/>
      <c r="K353" s="414"/>
    </row>
    <row r="354" spans="1:12" s="25" customFormat="1" ht="8.65" customHeight="1">
      <c r="A354" s="18" t="s">
        <v>221</v>
      </c>
      <c r="B354" s="19"/>
      <c r="C354" s="19"/>
      <c r="D354" s="17" t="s">
        <v>281</v>
      </c>
      <c r="E354" s="13">
        <v>0</v>
      </c>
      <c r="F354" s="13">
        <v>0</v>
      </c>
      <c r="G354" s="13">
        <v>0</v>
      </c>
      <c r="H354" s="13">
        <v>0</v>
      </c>
      <c r="I354" s="14">
        <v>0</v>
      </c>
      <c r="J354" s="3"/>
      <c r="K354" s="414"/>
    </row>
    <row r="355" spans="1:12" s="25" customFormat="1" ht="8.65" customHeight="1">
      <c r="A355" s="18" t="s">
        <v>217</v>
      </c>
      <c r="B355" s="19"/>
      <c r="C355" s="19"/>
      <c r="D355" s="17" t="s">
        <v>282</v>
      </c>
      <c r="E355" s="13">
        <v>0</v>
      </c>
      <c r="F355" s="13">
        <v>0</v>
      </c>
      <c r="G355" s="13">
        <v>0</v>
      </c>
      <c r="H355" s="13">
        <v>0</v>
      </c>
      <c r="I355" s="14">
        <v>0</v>
      </c>
      <c r="J355" s="3"/>
      <c r="K355" s="414"/>
    </row>
    <row r="356" spans="1:12" s="25" customFormat="1" ht="8.65" customHeight="1">
      <c r="A356" s="18" t="s">
        <v>218</v>
      </c>
      <c r="B356" s="19"/>
      <c r="C356" s="19"/>
      <c r="D356" s="17" t="s">
        <v>283</v>
      </c>
      <c r="E356" s="13">
        <v>0</v>
      </c>
      <c r="F356" s="13">
        <v>0</v>
      </c>
      <c r="G356" s="13">
        <v>0</v>
      </c>
      <c r="H356" s="13">
        <v>0</v>
      </c>
      <c r="I356" s="14">
        <v>0</v>
      </c>
      <c r="J356" s="3"/>
      <c r="K356" s="414"/>
    </row>
    <row r="357" spans="1:12" s="25" customFormat="1" ht="8.65" customHeight="1">
      <c r="A357" s="18"/>
      <c r="B357" s="19"/>
      <c r="C357" s="19"/>
      <c r="D357" s="17"/>
      <c r="E357" s="13"/>
      <c r="F357" s="13"/>
      <c r="G357" s="13"/>
      <c r="H357" s="13"/>
      <c r="I357" s="13"/>
      <c r="J357" s="3"/>
      <c r="K357" s="414"/>
    </row>
    <row r="358" spans="1:12" s="101" customFormat="1" ht="9.9499999999999993" customHeight="1">
      <c r="A358" s="46" t="s">
        <v>160</v>
      </c>
      <c r="B358" s="125"/>
      <c r="C358" s="125"/>
      <c r="D358" s="153"/>
      <c r="E358" s="69">
        <v>246290</v>
      </c>
      <c r="F358" s="69">
        <v>254070</v>
      </c>
      <c r="G358" s="107">
        <v>264015</v>
      </c>
      <c r="H358" s="107">
        <v>266347</v>
      </c>
      <c r="I358" s="69">
        <v>278421</v>
      </c>
      <c r="J358" s="100"/>
      <c r="K358" s="414"/>
    </row>
    <row r="359" spans="1:12" s="25" customFormat="1" ht="9.9499999999999993" customHeight="1" thickBot="1">
      <c r="A359" s="3"/>
      <c r="B359" s="3"/>
      <c r="C359" s="3"/>
      <c r="D359" s="154"/>
      <c r="E359" s="7"/>
      <c r="F359" s="7"/>
      <c r="G359" s="7"/>
      <c r="H359" s="7"/>
      <c r="I359" s="7"/>
      <c r="J359" s="3"/>
      <c r="K359" s="414"/>
    </row>
    <row r="360" spans="1:12" s="23" customFormat="1" ht="9.9499999999999993" customHeight="1" thickBot="1">
      <c r="A360" s="1145" t="s">
        <v>245</v>
      </c>
      <c r="B360" s="1146"/>
      <c r="C360" s="1147"/>
      <c r="D360" s="64"/>
      <c r="E360" s="7"/>
      <c r="F360" s="7"/>
      <c r="G360" s="7"/>
      <c r="H360" s="7"/>
      <c r="I360" s="7"/>
      <c r="J360" s="7"/>
      <c r="K360" s="414"/>
    </row>
    <row r="361" spans="1:12" s="25" customFormat="1" ht="8.65" customHeight="1">
      <c r="A361" s="3"/>
      <c r="B361" s="3"/>
      <c r="C361" s="3"/>
      <c r="D361" s="154"/>
      <c r="E361" s="7"/>
      <c r="F361" s="7"/>
      <c r="G361" s="7"/>
      <c r="H361" s="7"/>
      <c r="I361" s="7"/>
      <c r="J361" s="3"/>
      <c r="K361" s="414"/>
    </row>
    <row r="362" spans="1:12" s="25" customFormat="1" ht="8.85" customHeight="1">
      <c r="A362" s="18" t="s">
        <v>177</v>
      </c>
      <c r="B362" s="19"/>
      <c r="C362" s="19"/>
      <c r="D362" s="17" t="s">
        <v>276</v>
      </c>
      <c r="E362" s="13">
        <v>0</v>
      </c>
      <c r="F362" s="13">
        <v>0</v>
      </c>
      <c r="G362" s="13">
        <v>15778</v>
      </c>
      <c r="H362" s="13">
        <v>0</v>
      </c>
      <c r="I362" s="14">
        <v>49690</v>
      </c>
      <c r="J362" s="3"/>
      <c r="K362" s="414"/>
    </row>
    <row r="363" spans="1:12" s="25" customFormat="1" ht="8.85" customHeight="1">
      <c r="A363" s="18" t="s">
        <v>178</v>
      </c>
      <c r="B363" s="19"/>
      <c r="C363" s="19"/>
      <c r="D363" s="17" t="s">
        <v>277</v>
      </c>
      <c r="E363" s="13">
        <v>82817</v>
      </c>
      <c r="F363" s="13">
        <v>31608</v>
      </c>
      <c r="G363" s="13">
        <v>0</v>
      </c>
      <c r="H363" s="13">
        <v>15473</v>
      </c>
      <c r="I363" s="14">
        <v>0</v>
      </c>
      <c r="J363" s="3"/>
      <c r="K363" s="414"/>
      <c r="L363" s="143"/>
    </row>
    <row r="364" spans="1:12" s="25" customFormat="1" ht="8.85" customHeight="1">
      <c r="A364" s="18" t="s">
        <v>226</v>
      </c>
      <c r="B364" s="19"/>
      <c r="C364" s="19"/>
      <c r="D364" s="17" t="s">
        <v>278</v>
      </c>
      <c r="E364" s="13">
        <v>0</v>
      </c>
      <c r="F364" s="13">
        <v>0</v>
      </c>
      <c r="G364" s="13">
        <v>0</v>
      </c>
      <c r="H364" s="13">
        <v>0</v>
      </c>
      <c r="I364" s="14">
        <v>0</v>
      </c>
      <c r="J364" s="3"/>
      <c r="K364" s="414"/>
    </row>
    <row r="365" spans="1:12" s="25" customFormat="1" ht="8.65" customHeight="1">
      <c r="A365" s="29"/>
      <c r="D365" s="36"/>
      <c r="E365" s="7"/>
      <c r="F365" s="7"/>
      <c r="G365" s="7"/>
      <c r="H365" s="7"/>
      <c r="I365" s="7"/>
      <c r="J365" s="3"/>
      <c r="K365" s="414"/>
    </row>
    <row r="366" spans="1:12" s="25" customFormat="1" ht="8.65" customHeight="1">
      <c r="A366" s="29"/>
      <c r="D366" s="36"/>
      <c r="E366" s="7"/>
      <c r="F366" s="7"/>
      <c r="G366" s="7"/>
      <c r="H366" s="7"/>
      <c r="I366" s="7"/>
      <c r="J366" s="3"/>
      <c r="K366" s="414"/>
    </row>
  </sheetData>
  <mergeCells count="35">
    <mergeCell ref="D93:H93"/>
    <mergeCell ref="D184:H184"/>
    <mergeCell ref="A62:C62"/>
    <mergeCell ref="D1:H1"/>
    <mergeCell ref="A5:B5"/>
    <mergeCell ref="A7:B7"/>
    <mergeCell ref="A27:C27"/>
    <mergeCell ref="H174:H175"/>
    <mergeCell ref="I235:I236"/>
    <mergeCell ref="H235:H236"/>
    <mergeCell ref="I174:I175"/>
    <mergeCell ref="A96:C96"/>
    <mergeCell ref="A229:C229"/>
    <mergeCell ref="A146:C146"/>
    <mergeCell ref="A187:C187"/>
    <mergeCell ref="E174:E175"/>
    <mergeCell ref="F174:F175"/>
    <mergeCell ref="G174:G175"/>
    <mergeCell ref="A360:C360"/>
    <mergeCell ref="A316:C316"/>
    <mergeCell ref="A324:C324"/>
    <mergeCell ref="C335:D335"/>
    <mergeCell ref="A340:B340"/>
    <mergeCell ref="A345:C345"/>
    <mergeCell ref="A349:C349"/>
    <mergeCell ref="A248:D248"/>
    <mergeCell ref="A262:D262"/>
    <mergeCell ref="A279:D279"/>
    <mergeCell ref="A235:C236"/>
    <mergeCell ref="D235:D236"/>
    <mergeCell ref="D275:H275"/>
    <mergeCell ref="E235:E236"/>
    <mergeCell ref="F235:F236"/>
    <mergeCell ref="G235:G236"/>
    <mergeCell ref="A238:C238"/>
  </mergeCells>
  <phoneticPr fontId="33" type="noConversion"/>
  <printOptions horizontalCentered="1"/>
  <pageMargins left="0" right="0" top="0" bottom="0.59055118110236227" header="0.51181102362204722" footer="0.51181102362204722"/>
  <pageSetup paperSize="9" scale="97" fitToHeight="4" orientation="portrait" horizontalDpi="300" verticalDpi="300" r:id="rId1"/>
  <headerFooter alignWithMargins="0"/>
  <rowBreaks count="2" manualBreakCount="2">
    <brk id="92" max="8" man="1"/>
    <brk id="183" max="16383" man="1"/>
  </rowBreaks>
</worksheet>
</file>

<file path=xl/worksheets/sheet18.xml><?xml version="1.0" encoding="utf-8"?>
<worksheet xmlns="http://schemas.openxmlformats.org/spreadsheetml/2006/main" xmlns:r="http://schemas.openxmlformats.org/officeDocument/2006/relationships">
  <dimension ref="A1:L366"/>
  <sheetViews>
    <sheetView topLeftCell="A133" workbookViewId="0">
      <selection activeCell="I127" sqref="I127"/>
    </sheetView>
  </sheetViews>
  <sheetFormatPr baseColWidth="10" defaultColWidth="10.7109375" defaultRowHeight="8.65" customHeight="1"/>
  <cols>
    <col min="1" max="1" width="11.7109375" style="8" customWidth="1"/>
    <col min="2" max="2" width="18.7109375" style="2" customWidth="1"/>
    <col min="3" max="3" width="9.7109375" style="2" customWidth="1"/>
    <col min="4" max="4" width="10.7109375" style="2"/>
    <col min="5" max="9" width="9.7109375" style="16" customWidth="1"/>
    <col min="10" max="10" width="8.7109375" style="16" customWidth="1"/>
    <col min="11" max="11" width="10.7109375" style="424"/>
    <col min="12" max="16384" width="10.7109375" style="8"/>
  </cols>
  <sheetData>
    <row r="1" spans="1:11" s="40" customFormat="1" ht="12" customHeight="1">
      <c r="A1" s="145">
        <v>43</v>
      </c>
      <c r="B1" s="38" t="s">
        <v>305</v>
      </c>
      <c r="D1" s="1144" t="s">
        <v>29</v>
      </c>
      <c r="E1" s="1144"/>
      <c r="F1" s="1144"/>
      <c r="G1" s="1144"/>
      <c r="H1" s="1144"/>
      <c r="I1" s="76" t="s">
        <v>239</v>
      </c>
      <c r="J1" s="39"/>
      <c r="K1" s="415"/>
    </row>
    <row r="2" spans="1:11" s="41" customFormat="1" ht="9" customHeight="1">
      <c r="A2" s="28"/>
      <c r="D2" s="27"/>
      <c r="E2" s="27"/>
      <c r="F2" s="27"/>
      <c r="G2" s="27"/>
      <c r="H2" s="27"/>
      <c r="I2" s="26"/>
      <c r="J2" s="29"/>
      <c r="K2" s="415"/>
    </row>
    <row r="3" spans="1:11" s="25" customFormat="1" ht="9.9499999999999993" customHeight="1">
      <c r="A3" s="1"/>
      <c r="D3" s="94" t="s">
        <v>31</v>
      </c>
      <c r="E3" s="95">
        <v>2005</v>
      </c>
      <c r="F3" s="95">
        <v>2006</v>
      </c>
      <c r="G3" s="95">
        <v>2007</v>
      </c>
      <c r="H3" s="95">
        <v>2008</v>
      </c>
      <c r="I3" s="95">
        <v>2009</v>
      </c>
      <c r="J3" s="3"/>
      <c r="K3" s="415"/>
    </row>
    <row r="4" spans="1:11" s="25" customFormat="1" ht="9" customHeight="1" thickBot="1">
      <c r="A4" s="1"/>
      <c r="D4" s="60"/>
      <c r="E4" s="61"/>
      <c r="F4" s="61"/>
      <c r="G4" s="61"/>
      <c r="H4" s="61"/>
      <c r="I4" s="61"/>
      <c r="J4" s="3"/>
      <c r="K4" s="415"/>
    </row>
    <row r="5" spans="1:11" s="25" customFormat="1" ht="11.1" customHeight="1" thickBot="1">
      <c r="A5" s="1156" t="s">
        <v>238</v>
      </c>
      <c r="B5" s="1157"/>
      <c r="C5" s="59"/>
      <c r="D5" s="60"/>
      <c r="E5" s="141">
        <v>772</v>
      </c>
      <c r="F5" s="141">
        <v>812</v>
      </c>
      <c r="G5" s="141">
        <v>815</v>
      </c>
      <c r="H5" s="141">
        <v>801</v>
      </c>
      <c r="I5" s="141">
        <v>793</v>
      </c>
      <c r="J5" s="3"/>
      <c r="K5" s="415"/>
    </row>
    <row r="6" spans="1:11" s="25" customFormat="1" ht="9.9499999999999993" customHeight="1" thickBot="1">
      <c r="A6" s="1"/>
      <c r="D6" s="60"/>
      <c r="E6" s="61"/>
      <c r="F6" s="61"/>
      <c r="G6" s="61"/>
      <c r="H6" s="61"/>
      <c r="I6" s="61"/>
      <c r="J6" s="3"/>
      <c r="K6" s="415"/>
    </row>
    <row r="7" spans="1:11" s="25" customFormat="1" ht="11.1" customHeight="1" thickBot="1">
      <c r="A7" s="1156" t="s">
        <v>30</v>
      </c>
      <c r="B7" s="1157"/>
      <c r="C7" s="59"/>
      <c r="D7" s="31"/>
      <c r="E7" s="3"/>
      <c r="F7" s="3"/>
      <c r="G7" s="3"/>
      <c r="H7" s="3"/>
      <c r="I7" s="3"/>
      <c r="J7" s="3"/>
      <c r="K7" s="415"/>
    </row>
    <row r="8" spans="1:11" s="25" customFormat="1" ht="9" customHeight="1">
      <c r="A8" s="2"/>
      <c r="D8" s="2"/>
      <c r="E8" s="3"/>
      <c r="F8" s="3"/>
      <c r="G8" s="3"/>
      <c r="H8" s="3"/>
      <c r="I8" s="3"/>
      <c r="J8" s="3"/>
      <c r="K8" s="415"/>
    </row>
    <row r="9" spans="1:11" s="25" customFormat="1" ht="9" customHeight="1">
      <c r="A9" s="46" t="s">
        <v>233</v>
      </c>
      <c r="B9" s="19"/>
      <c r="C9" s="19"/>
      <c r="D9" s="4"/>
      <c r="E9" s="142">
        <v>60</v>
      </c>
      <c r="F9" s="142">
        <v>63</v>
      </c>
      <c r="G9" s="142">
        <v>63</v>
      </c>
      <c r="H9" s="142">
        <v>63</v>
      </c>
      <c r="I9" s="142">
        <v>63</v>
      </c>
      <c r="J9" s="3"/>
      <c r="K9" s="415">
        <f>SUM(E9:I9)/5</f>
        <v>62.4</v>
      </c>
    </row>
    <row r="10" spans="1:11" s="25" customFormat="1" ht="8.85" customHeight="1">
      <c r="A10" s="10"/>
      <c r="B10" s="19"/>
      <c r="C10" s="19"/>
      <c r="D10" s="4"/>
      <c r="E10" s="54"/>
      <c r="F10" s="54"/>
      <c r="G10" s="21"/>
      <c r="H10" s="21"/>
      <c r="I10" s="54"/>
      <c r="J10" s="3"/>
      <c r="K10" s="415"/>
    </row>
    <row r="11" spans="1:11" s="23" customFormat="1" ht="9" customHeight="1">
      <c r="A11" s="46" t="s">
        <v>237</v>
      </c>
      <c r="B11" s="118"/>
      <c r="C11" s="118"/>
      <c r="D11" s="47" t="s">
        <v>181</v>
      </c>
      <c r="E11" s="13">
        <v>1628269</v>
      </c>
      <c r="F11" s="13">
        <v>1827222</v>
      </c>
      <c r="G11" s="13">
        <v>1842314</v>
      </c>
      <c r="H11" s="13">
        <v>1888341</v>
      </c>
      <c r="I11" s="14">
        <v>1823179</v>
      </c>
      <c r="J11" s="7"/>
      <c r="K11" s="414"/>
    </row>
    <row r="12" spans="1:11" s="44" customFormat="1" ht="8.85" customHeight="1">
      <c r="A12" s="48" t="s">
        <v>231</v>
      </c>
      <c r="B12" s="119"/>
      <c r="C12" s="119"/>
      <c r="D12" s="49"/>
      <c r="E12" s="13">
        <v>6357</v>
      </c>
      <c r="F12" s="13">
        <v>6304</v>
      </c>
      <c r="G12" s="13">
        <v>4364</v>
      </c>
      <c r="H12" s="13">
        <v>4056</v>
      </c>
      <c r="I12" s="152">
        <v>2641</v>
      </c>
      <c r="J12" s="45"/>
      <c r="K12" s="414"/>
    </row>
    <row r="13" spans="1:11" s="44" customFormat="1" ht="8.85" customHeight="1">
      <c r="A13" s="48" t="s">
        <v>232</v>
      </c>
      <c r="B13" s="119"/>
      <c r="C13" s="119"/>
      <c r="D13" s="50"/>
      <c r="E13" s="13">
        <v>23145</v>
      </c>
      <c r="F13" s="13">
        <v>12558</v>
      </c>
      <c r="G13" s="13">
        <v>10755</v>
      </c>
      <c r="H13" s="13">
        <v>10398</v>
      </c>
      <c r="I13" s="152">
        <v>23668</v>
      </c>
      <c r="J13" s="45"/>
      <c r="K13" s="414"/>
    </row>
    <row r="14" spans="1:11" s="23" customFormat="1" ht="8.65" customHeight="1">
      <c r="A14" s="407" t="s">
        <v>465</v>
      </c>
      <c r="B14" s="408"/>
      <c r="C14" s="408"/>
      <c r="D14" s="409"/>
      <c r="E14" s="410">
        <f>E11-E12-E13</f>
        <v>1598767</v>
      </c>
      <c r="F14" s="410">
        <f>F11-F12-F13</f>
        <v>1808360</v>
      </c>
      <c r="G14" s="410">
        <f>G11-G12-G13</f>
        <v>1827195</v>
      </c>
      <c r="H14" s="410">
        <f>H11-H12-H13</f>
        <v>1873887</v>
      </c>
      <c r="I14" s="410">
        <f>I11-I12-I13</f>
        <v>1796870</v>
      </c>
      <c r="J14" s="7"/>
      <c r="K14" s="414"/>
    </row>
    <row r="15" spans="1:11" s="23" customFormat="1" ht="9" customHeight="1">
      <c r="A15" s="46" t="s">
        <v>234</v>
      </c>
      <c r="B15" s="118"/>
      <c r="C15" s="118"/>
      <c r="D15" s="47" t="s">
        <v>181</v>
      </c>
      <c r="E15" s="13">
        <v>7848</v>
      </c>
      <c r="F15" s="13">
        <v>38576</v>
      </c>
      <c r="G15" s="13">
        <v>13085</v>
      </c>
      <c r="H15" s="13">
        <v>50830</v>
      </c>
      <c r="I15" s="14">
        <v>48801</v>
      </c>
      <c r="J15" s="7"/>
      <c r="K15" s="414"/>
    </row>
    <row r="16" spans="1:11" s="23" customFormat="1" ht="8.65" customHeight="1">
      <c r="A16" s="10"/>
      <c r="B16" s="118"/>
      <c r="C16" s="118"/>
      <c r="D16" s="51"/>
      <c r="E16" s="13"/>
      <c r="F16" s="13"/>
      <c r="G16" s="13"/>
      <c r="H16" s="13"/>
      <c r="I16" s="13"/>
      <c r="J16" s="7"/>
      <c r="K16" s="414"/>
    </row>
    <row r="17" spans="1:11" s="23" customFormat="1" ht="9" customHeight="1">
      <c r="A17" s="46" t="s">
        <v>235</v>
      </c>
      <c r="B17" s="120"/>
      <c r="C17" s="118"/>
      <c r="D17" s="47" t="s">
        <v>181</v>
      </c>
      <c r="E17" s="13">
        <v>0</v>
      </c>
      <c r="F17" s="13">
        <v>0</v>
      </c>
      <c r="G17" s="13">
        <v>0</v>
      </c>
      <c r="H17" s="13">
        <v>0</v>
      </c>
      <c r="I17" s="14">
        <v>0</v>
      </c>
      <c r="J17" s="7"/>
      <c r="K17" s="414"/>
    </row>
    <row r="18" spans="1:11" s="23" customFormat="1" ht="9" customHeight="1">
      <c r="A18" s="46" t="s">
        <v>236</v>
      </c>
      <c r="B18" s="120"/>
      <c r="C18" s="118"/>
      <c r="D18" s="47" t="s">
        <v>181</v>
      </c>
      <c r="E18" s="13">
        <v>0</v>
      </c>
      <c r="F18" s="13">
        <v>0</v>
      </c>
      <c r="G18" s="13">
        <v>0</v>
      </c>
      <c r="H18" s="13">
        <v>0</v>
      </c>
      <c r="I18" s="14">
        <v>0</v>
      </c>
      <c r="J18" s="7"/>
      <c r="K18" s="414"/>
    </row>
    <row r="19" spans="1:11" s="23" customFormat="1" ht="8.65" customHeight="1">
      <c r="A19" s="10"/>
      <c r="B19" s="118"/>
      <c r="C19" s="118"/>
      <c r="D19" s="4"/>
      <c r="E19" s="13"/>
      <c r="F19" s="13"/>
      <c r="G19" s="13"/>
      <c r="H19" s="13"/>
      <c r="I19" s="13"/>
      <c r="J19" s="7"/>
      <c r="K19" s="414"/>
    </row>
    <row r="20" spans="1:11" s="23" customFormat="1" ht="9" customHeight="1">
      <c r="A20" s="52" t="s">
        <v>193</v>
      </c>
      <c r="B20" s="118"/>
      <c r="C20" s="118"/>
      <c r="D20" s="53"/>
      <c r="E20" s="55">
        <v>1606615</v>
      </c>
      <c r="F20" s="55">
        <v>1846936</v>
      </c>
      <c r="G20" s="55">
        <v>1840280</v>
      </c>
      <c r="H20" s="55">
        <v>1924717</v>
      </c>
      <c r="I20" s="55">
        <v>1845671</v>
      </c>
      <c r="J20" s="32"/>
      <c r="K20" s="414"/>
    </row>
    <row r="21" spans="1:11" s="23" customFormat="1" ht="8.65" customHeight="1" thickBot="1">
      <c r="A21" s="75"/>
      <c r="B21" s="121"/>
      <c r="C21" s="118"/>
      <c r="D21" s="53"/>
      <c r="E21" s="13"/>
      <c r="F21" s="13"/>
      <c r="G21" s="15"/>
      <c r="H21" s="15"/>
      <c r="I21" s="15"/>
      <c r="J21" s="7"/>
      <c r="K21" s="414"/>
    </row>
    <row r="22" spans="1:11" s="23" customFormat="1" ht="9.9499999999999993" customHeight="1" thickBot="1">
      <c r="A22" s="77" t="s">
        <v>222</v>
      </c>
      <c r="B22" s="122"/>
      <c r="C22" s="123"/>
      <c r="D22" s="53"/>
      <c r="E22" s="13"/>
      <c r="F22" s="13"/>
      <c r="G22" s="15"/>
      <c r="H22" s="15"/>
      <c r="I22" s="15"/>
      <c r="J22" s="7"/>
      <c r="K22" s="414"/>
    </row>
    <row r="23" spans="1:11" s="23" customFormat="1" ht="9.9499999999999993" customHeight="1">
      <c r="A23" s="6" t="s">
        <v>224</v>
      </c>
      <c r="B23" s="12"/>
      <c r="C23" s="118"/>
      <c r="D23" s="53"/>
      <c r="E23" s="13"/>
      <c r="F23" s="13"/>
      <c r="G23" s="13">
        <v>1827195</v>
      </c>
      <c r="H23" s="13">
        <v>1873887</v>
      </c>
      <c r="I23" s="14">
        <v>1796871</v>
      </c>
      <c r="J23" s="7"/>
      <c r="K23" s="414"/>
    </row>
    <row r="24" spans="1:11" s="23" customFormat="1" ht="9.9499999999999993" customHeight="1">
      <c r="A24" s="10" t="s">
        <v>223</v>
      </c>
      <c r="B24" s="118"/>
      <c r="C24" s="118"/>
      <c r="D24" s="53"/>
      <c r="E24" s="13"/>
      <c r="F24" s="13"/>
      <c r="G24" s="13">
        <v>3785437</v>
      </c>
      <c r="H24" s="13">
        <v>3889259</v>
      </c>
      <c r="I24" s="14">
        <v>3733339</v>
      </c>
      <c r="J24" s="7"/>
      <c r="K24" s="414">
        <f>SUM(G24:I24)</f>
        <v>11408035</v>
      </c>
    </row>
    <row r="25" spans="1:11" s="43" customFormat="1" ht="9.9499999999999993" customHeight="1">
      <c r="A25" s="46" t="s">
        <v>225</v>
      </c>
      <c r="B25" s="120"/>
      <c r="C25" s="120"/>
      <c r="D25" s="116"/>
      <c r="E25" s="69"/>
      <c r="F25" s="69"/>
      <c r="G25" s="124">
        <v>48.269063783124643</v>
      </c>
      <c r="H25" s="124">
        <v>48.181080252048012</v>
      </c>
      <c r="I25" s="124">
        <v>48.130400159214041</v>
      </c>
      <c r="J25" s="117"/>
      <c r="K25" s="414"/>
    </row>
    <row r="26" spans="1:11" s="23" customFormat="1" ht="9.9499999999999993" customHeight="1" thickBot="1">
      <c r="A26" s="2"/>
      <c r="B26" s="7"/>
      <c r="C26" s="7"/>
      <c r="D26" s="2"/>
      <c r="E26" s="7"/>
      <c r="F26" s="7"/>
      <c r="G26" s="7"/>
      <c r="H26" s="7"/>
      <c r="I26" s="7"/>
      <c r="J26" s="7"/>
      <c r="K26" s="414"/>
    </row>
    <row r="27" spans="1:11" s="25" customFormat="1" ht="11.1" customHeight="1" thickBot="1">
      <c r="A27" s="1145" t="s">
        <v>32</v>
      </c>
      <c r="B27" s="1146"/>
      <c r="C27" s="1147"/>
      <c r="D27" s="31"/>
      <c r="E27" s="3"/>
      <c r="F27" s="3"/>
      <c r="G27" s="3"/>
      <c r="H27" s="3"/>
      <c r="I27" s="3"/>
      <c r="J27" s="3"/>
      <c r="K27" s="415"/>
    </row>
    <row r="28" spans="1:11" s="25" customFormat="1" ht="9.9499999999999993" customHeight="1">
      <c r="A28" s="2"/>
      <c r="B28" s="3"/>
      <c r="C28" s="3"/>
      <c r="D28" s="2"/>
      <c r="E28" s="7"/>
      <c r="F28" s="7"/>
      <c r="G28" s="7"/>
      <c r="H28" s="7"/>
      <c r="I28" s="7"/>
      <c r="J28" s="7"/>
      <c r="K28" s="415"/>
    </row>
    <row r="29" spans="1:11" s="42" customFormat="1" ht="9.9499999999999993" customHeight="1">
      <c r="A29" s="115" t="s">
        <v>33</v>
      </c>
      <c r="K29" s="403"/>
    </row>
    <row r="30" spans="1:11" s="25" customFormat="1" ht="8.65" customHeight="1">
      <c r="A30" s="10" t="s">
        <v>34</v>
      </c>
      <c r="B30" s="19"/>
      <c r="C30" s="19"/>
      <c r="D30" s="4"/>
      <c r="E30" s="13"/>
      <c r="F30" s="13"/>
      <c r="G30" s="13"/>
      <c r="H30" s="13"/>
      <c r="I30" s="13"/>
      <c r="J30" s="7"/>
      <c r="K30" s="415"/>
    </row>
    <row r="31" spans="1:11" s="25" customFormat="1" ht="8.65" customHeight="1">
      <c r="A31" s="10" t="s">
        <v>35</v>
      </c>
      <c r="B31" s="19"/>
      <c r="C31" s="19"/>
      <c r="D31" s="4"/>
      <c r="E31" s="13">
        <v>1698171</v>
      </c>
      <c r="F31" s="13">
        <v>1021230</v>
      </c>
      <c r="G31" s="13">
        <v>81236</v>
      </c>
      <c r="H31" s="13">
        <v>34988</v>
      </c>
      <c r="I31" s="14">
        <v>616548</v>
      </c>
      <c r="J31" s="7"/>
      <c r="K31" s="415"/>
    </row>
    <row r="32" spans="1:11" s="25" customFormat="1" ht="8.65" customHeight="1">
      <c r="A32" s="10" t="s">
        <v>36</v>
      </c>
      <c r="B32" s="19"/>
      <c r="C32" s="19"/>
      <c r="D32" s="4"/>
      <c r="E32" s="13">
        <v>867378</v>
      </c>
      <c r="F32" s="13">
        <v>975362</v>
      </c>
      <c r="G32" s="13">
        <v>1795057</v>
      </c>
      <c r="H32" s="13">
        <v>1087479</v>
      </c>
      <c r="I32" s="14">
        <v>802689</v>
      </c>
      <c r="J32" s="7"/>
      <c r="K32" s="415"/>
    </row>
    <row r="33" spans="1:11" s="25" customFormat="1" ht="8.65" customHeight="1">
      <c r="A33" s="10" t="s">
        <v>37</v>
      </c>
      <c r="B33" s="19"/>
      <c r="C33" s="19"/>
      <c r="D33" s="4"/>
      <c r="E33" s="13">
        <v>3684414</v>
      </c>
      <c r="F33" s="13">
        <v>3651317</v>
      </c>
      <c r="G33" s="13">
        <v>3618224</v>
      </c>
      <c r="H33" s="13">
        <v>3585135</v>
      </c>
      <c r="I33" s="14">
        <v>3627554</v>
      </c>
      <c r="J33" s="7"/>
      <c r="K33" s="415"/>
    </row>
    <row r="34" spans="1:11" s="25" customFormat="1" ht="8.65" customHeight="1">
      <c r="A34" s="10" t="s">
        <v>38</v>
      </c>
      <c r="B34" s="19"/>
      <c r="C34" s="19"/>
      <c r="D34" s="4"/>
      <c r="E34" s="13">
        <v>140854</v>
      </c>
      <c r="F34" s="13">
        <v>40584</v>
      </c>
      <c r="G34" s="13">
        <v>172768</v>
      </c>
      <c r="H34" s="13">
        <v>198613</v>
      </c>
      <c r="I34" s="14">
        <v>225735</v>
      </c>
      <c r="J34" s="7"/>
      <c r="K34" s="415"/>
    </row>
    <row r="35" spans="1:11" s="25" customFormat="1" ht="8.65" customHeight="1">
      <c r="A35" s="10" t="s">
        <v>39</v>
      </c>
      <c r="B35" s="19"/>
      <c r="C35" s="19"/>
      <c r="D35" s="4"/>
      <c r="E35" s="13"/>
      <c r="F35" s="13"/>
      <c r="G35" s="13"/>
      <c r="H35" s="13"/>
      <c r="I35" s="13"/>
      <c r="J35" s="7"/>
      <c r="K35" s="415"/>
    </row>
    <row r="36" spans="1:11" s="25" customFormat="1" ht="8.65" customHeight="1">
      <c r="A36" s="10" t="s">
        <v>40</v>
      </c>
      <c r="B36" s="19"/>
      <c r="C36" s="19"/>
      <c r="D36" s="4"/>
      <c r="E36" s="13">
        <v>5494328</v>
      </c>
      <c r="F36" s="13">
        <v>7363390</v>
      </c>
      <c r="G36" s="13">
        <v>6378018</v>
      </c>
      <c r="H36" s="13">
        <v>6716467</v>
      </c>
      <c r="I36" s="14">
        <v>7264012</v>
      </c>
      <c r="J36" s="7"/>
      <c r="K36" s="415"/>
    </row>
    <row r="37" spans="1:11" s="25" customFormat="1" ht="8.65" customHeight="1">
      <c r="A37" s="10" t="s">
        <v>41</v>
      </c>
      <c r="B37" s="19"/>
      <c r="C37" s="19"/>
      <c r="D37" s="4"/>
      <c r="E37" s="13">
        <v>0</v>
      </c>
      <c r="F37" s="13">
        <v>0</v>
      </c>
      <c r="G37" s="13">
        <v>0</v>
      </c>
      <c r="H37" s="13">
        <v>0</v>
      </c>
      <c r="I37" s="14">
        <v>0</v>
      </c>
      <c r="J37" s="7"/>
      <c r="K37" s="415"/>
    </row>
    <row r="38" spans="1:11" s="23" customFormat="1" ht="8.65" customHeight="1">
      <c r="A38" s="10" t="s">
        <v>42</v>
      </c>
      <c r="B38" s="118"/>
      <c r="C38" s="118"/>
      <c r="D38" s="4"/>
      <c r="E38" s="13">
        <v>0</v>
      </c>
      <c r="F38" s="13">
        <v>0</v>
      </c>
      <c r="G38" s="13">
        <v>0</v>
      </c>
      <c r="H38" s="13">
        <v>0</v>
      </c>
      <c r="I38" s="14">
        <v>0</v>
      </c>
      <c r="J38" s="7"/>
      <c r="K38" s="414"/>
    </row>
    <row r="39" spans="1:11" s="25" customFormat="1" ht="8.65" customHeight="1">
      <c r="A39" s="10" t="s">
        <v>43</v>
      </c>
      <c r="B39" s="19"/>
      <c r="C39" s="19"/>
      <c r="D39" s="4"/>
      <c r="E39" s="13">
        <v>0</v>
      </c>
      <c r="F39" s="13">
        <v>0</v>
      </c>
      <c r="G39" s="13">
        <v>0</v>
      </c>
      <c r="H39" s="13">
        <v>0</v>
      </c>
      <c r="I39" s="14">
        <v>0</v>
      </c>
      <c r="J39" s="7"/>
      <c r="K39" s="415"/>
    </row>
    <row r="40" spans="1:11" s="23" customFormat="1" ht="8.65" customHeight="1">
      <c r="A40" s="10" t="s">
        <v>44</v>
      </c>
      <c r="B40" s="118"/>
      <c r="C40" s="118"/>
      <c r="D40" s="4"/>
      <c r="E40" s="13"/>
      <c r="F40" s="13"/>
      <c r="G40" s="13"/>
      <c r="H40" s="13"/>
      <c r="I40" s="13"/>
      <c r="J40" s="7"/>
      <c r="K40" s="414"/>
    </row>
    <row r="41" spans="1:11" s="23" customFormat="1" ht="8.65" customHeight="1">
      <c r="A41" s="10" t="s">
        <v>45</v>
      </c>
      <c r="B41" s="118"/>
      <c r="C41" s="118"/>
      <c r="D41" s="4"/>
      <c r="E41" s="13">
        <v>0</v>
      </c>
      <c r="F41" s="13">
        <v>0</v>
      </c>
      <c r="G41" s="13">
        <v>0</v>
      </c>
      <c r="H41" s="13">
        <v>0</v>
      </c>
      <c r="I41" s="14">
        <v>25525</v>
      </c>
      <c r="J41" s="33">
        <v>25525</v>
      </c>
      <c r="K41" s="414"/>
    </row>
    <row r="42" spans="1:11" s="25" customFormat="1" ht="8.65" customHeight="1">
      <c r="A42" s="10" t="s">
        <v>46</v>
      </c>
      <c r="B42" s="19"/>
      <c r="C42" s="19"/>
      <c r="D42" s="4"/>
      <c r="E42" s="13"/>
      <c r="F42" s="13"/>
      <c r="G42" s="13"/>
      <c r="H42" s="13"/>
      <c r="I42" s="13"/>
      <c r="J42" s="7"/>
      <c r="K42" s="415"/>
    </row>
    <row r="43" spans="1:11" s="25" customFormat="1" ht="8.65" customHeight="1">
      <c r="A43" s="10" t="s">
        <v>47</v>
      </c>
      <c r="B43" s="19"/>
      <c r="C43" s="19"/>
      <c r="D43" s="4"/>
      <c r="E43" s="13">
        <v>0</v>
      </c>
      <c r="F43" s="13">
        <v>0</v>
      </c>
      <c r="G43" s="13">
        <v>0</v>
      </c>
      <c r="H43" s="13">
        <v>0</v>
      </c>
      <c r="I43" s="14">
        <v>0</v>
      </c>
      <c r="J43" s="7"/>
      <c r="K43" s="415"/>
    </row>
    <row r="44" spans="1:11" s="25" customFormat="1" ht="8.1" customHeight="1">
      <c r="A44" s="10"/>
      <c r="B44" s="19"/>
      <c r="C44" s="19"/>
      <c r="D44" s="4"/>
      <c r="E44" s="13"/>
      <c r="F44" s="13"/>
      <c r="G44" s="13"/>
      <c r="H44" s="13"/>
      <c r="I44" s="13"/>
      <c r="J44" s="7"/>
      <c r="K44" s="415"/>
    </row>
    <row r="45" spans="1:11" s="101" customFormat="1" ht="9.9499999999999993" customHeight="1">
      <c r="A45" s="46" t="s">
        <v>48</v>
      </c>
      <c r="B45" s="125"/>
      <c r="C45" s="125"/>
      <c r="D45" s="91"/>
      <c r="E45" s="55">
        <v>11885145</v>
      </c>
      <c r="F45" s="55">
        <v>13051883</v>
      </c>
      <c r="G45" s="55">
        <v>12045303</v>
      </c>
      <c r="H45" s="55">
        <v>11622682</v>
      </c>
      <c r="I45" s="55">
        <v>12562063</v>
      </c>
      <c r="J45" s="33">
        <v>61167076</v>
      </c>
      <c r="K45" s="415"/>
    </row>
    <row r="46" spans="1:11" s="25" customFormat="1" ht="8.65" customHeight="1">
      <c r="A46" s="2"/>
      <c r="B46" s="3"/>
      <c r="C46" s="3"/>
      <c r="D46" s="2"/>
      <c r="E46" s="7"/>
      <c r="F46" s="7"/>
      <c r="G46" s="7"/>
      <c r="H46" s="7"/>
      <c r="I46" s="7"/>
      <c r="J46" s="33">
        <v>61167076</v>
      </c>
      <c r="K46" s="415"/>
    </row>
    <row r="47" spans="1:11" s="23" customFormat="1" ht="9.9499999999999993" customHeight="1">
      <c r="A47" s="115" t="s">
        <v>49</v>
      </c>
      <c r="B47" s="7"/>
      <c r="C47" s="7"/>
      <c r="D47" s="1"/>
      <c r="E47" s="7"/>
      <c r="F47" s="7"/>
      <c r="G47" s="7"/>
      <c r="H47" s="7"/>
      <c r="I47" s="7"/>
      <c r="J47" s="7"/>
      <c r="K47" s="414"/>
    </row>
    <row r="48" spans="1:11" s="23" customFormat="1" ht="8.65" customHeight="1">
      <c r="A48" s="10" t="s">
        <v>50</v>
      </c>
      <c r="B48" s="118"/>
      <c r="C48" s="118"/>
      <c r="D48" s="4"/>
      <c r="E48" s="13"/>
      <c r="F48" s="13"/>
      <c r="G48" s="13"/>
      <c r="H48" s="13"/>
      <c r="I48" s="13"/>
      <c r="J48" s="7"/>
      <c r="K48" s="414"/>
    </row>
    <row r="49" spans="1:12" s="23" customFormat="1" ht="8.65" customHeight="1">
      <c r="A49" s="10" t="s">
        <v>51</v>
      </c>
      <c r="B49" s="118"/>
      <c r="C49" s="118"/>
      <c r="D49" s="4"/>
      <c r="E49" s="13">
        <v>803754</v>
      </c>
      <c r="F49" s="13">
        <v>597498</v>
      </c>
      <c r="G49" s="13">
        <v>284524</v>
      </c>
      <c r="H49" s="13">
        <v>255895</v>
      </c>
      <c r="I49" s="14">
        <v>653068</v>
      </c>
      <c r="J49" s="7"/>
      <c r="K49" s="414"/>
    </row>
    <row r="50" spans="1:12" s="23" customFormat="1" ht="8.65" customHeight="1">
      <c r="A50" s="10" t="s">
        <v>52</v>
      </c>
      <c r="B50" s="118"/>
      <c r="C50" s="118"/>
      <c r="D50" s="4"/>
      <c r="E50" s="13">
        <v>0</v>
      </c>
      <c r="F50" s="13">
        <v>0</v>
      </c>
      <c r="G50" s="13">
        <v>0</v>
      </c>
      <c r="H50" s="13">
        <v>0</v>
      </c>
      <c r="I50" s="14">
        <v>0</v>
      </c>
      <c r="J50" s="7"/>
      <c r="K50" s="414"/>
    </row>
    <row r="51" spans="1:12" s="25" customFormat="1" ht="8.65" customHeight="1">
      <c r="A51" s="10" t="s">
        <v>53</v>
      </c>
      <c r="B51" s="19"/>
      <c r="C51" s="19"/>
      <c r="D51" s="4"/>
      <c r="E51" s="13">
        <v>8672300</v>
      </c>
      <c r="F51" s="13">
        <v>10016300</v>
      </c>
      <c r="G51" s="13">
        <v>9548800</v>
      </c>
      <c r="H51" s="13">
        <v>9111300</v>
      </c>
      <c r="I51" s="14">
        <v>9586300</v>
      </c>
      <c r="J51" s="7"/>
      <c r="K51" s="415"/>
    </row>
    <row r="52" spans="1:12" s="23" customFormat="1" ht="8.65" customHeight="1">
      <c r="A52" s="10" t="s">
        <v>228</v>
      </c>
      <c r="B52" s="118"/>
      <c r="C52" s="118"/>
      <c r="D52" s="4"/>
      <c r="E52" s="13">
        <v>0</v>
      </c>
      <c r="F52" s="13">
        <v>0</v>
      </c>
      <c r="G52" s="13">
        <v>0</v>
      </c>
      <c r="H52" s="13">
        <v>0</v>
      </c>
      <c r="I52" s="14">
        <v>0</v>
      </c>
      <c r="J52" s="7"/>
      <c r="K52" s="414"/>
    </row>
    <row r="53" spans="1:12" s="25" customFormat="1" ht="8.65" customHeight="1">
      <c r="A53" s="10" t="s">
        <v>54</v>
      </c>
      <c r="B53" s="19"/>
      <c r="C53" s="19"/>
      <c r="D53" s="4"/>
      <c r="E53" s="13">
        <v>10000</v>
      </c>
      <c r="F53" s="13">
        <v>0</v>
      </c>
      <c r="G53" s="13">
        <v>0</v>
      </c>
      <c r="H53" s="13">
        <v>0</v>
      </c>
      <c r="I53" s="14">
        <v>0</v>
      </c>
      <c r="J53" s="7"/>
      <c r="K53" s="415"/>
    </row>
    <row r="54" spans="1:12" s="23" customFormat="1" ht="8.65" customHeight="1">
      <c r="A54" s="10" t="s">
        <v>55</v>
      </c>
      <c r="B54" s="118"/>
      <c r="C54" s="118"/>
      <c r="D54" s="4"/>
      <c r="E54" s="13">
        <v>8221</v>
      </c>
      <c r="F54" s="13">
        <v>3116</v>
      </c>
      <c r="G54" s="13">
        <v>6877</v>
      </c>
      <c r="H54" s="13">
        <v>36791</v>
      </c>
      <c r="I54" s="14">
        <v>104949</v>
      </c>
      <c r="J54" s="7"/>
      <c r="K54" s="414"/>
    </row>
    <row r="55" spans="1:12" s="23" customFormat="1" ht="8.65" customHeight="1">
      <c r="A55" s="10" t="s">
        <v>44</v>
      </c>
      <c r="B55" s="118"/>
      <c r="C55" s="118"/>
      <c r="D55" s="4"/>
      <c r="E55" s="13"/>
      <c r="F55" s="13"/>
      <c r="G55" s="13"/>
      <c r="H55" s="13"/>
      <c r="I55" s="13"/>
      <c r="J55" s="7"/>
      <c r="K55" s="414"/>
    </row>
    <row r="56" spans="1:12" s="23" customFormat="1" ht="8.65" customHeight="1">
      <c r="A56" s="10" t="s">
        <v>229</v>
      </c>
      <c r="B56" s="118"/>
      <c r="C56" s="118"/>
      <c r="D56" s="4"/>
      <c r="E56" s="13">
        <v>694395</v>
      </c>
      <c r="F56" s="13">
        <v>735081</v>
      </c>
      <c r="G56" s="13">
        <v>766129</v>
      </c>
      <c r="H56" s="13">
        <v>860163</v>
      </c>
      <c r="I56" s="14">
        <v>914504</v>
      </c>
      <c r="J56" s="33">
        <v>3970272</v>
      </c>
      <c r="K56" s="414"/>
    </row>
    <row r="57" spans="1:12" s="25" customFormat="1" ht="8.65" customHeight="1">
      <c r="A57" s="10" t="s">
        <v>56</v>
      </c>
      <c r="B57" s="19"/>
      <c r="C57" s="19"/>
      <c r="D57" s="4"/>
      <c r="E57" s="13"/>
      <c r="F57" s="13"/>
      <c r="G57" s="13"/>
      <c r="H57" s="13"/>
      <c r="I57" s="13"/>
      <c r="J57" s="7"/>
      <c r="K57" s="415"/>
    </row>
    <row r="58" spans="1:12" s="25" customFormat="1" ht="8.65" customHeight="1">
      <c r="A58" s="10" t="s">
        <v>57</v>
      </c>
      <c r="B58" s="19"/>
      <c r="C58" s="19"/>
      <c r="D58" s="4"/>
      <c r="E58" s="13">
        <v>1696475</v>
      </c>
      <c r="F58" s="13">
        <v>1699888</v>
      </c>
      <c r="G58" s="13">
        <v>1438973</v>
      </c>
      <c r="H58" s="13">
        <v>1358533</v>
      </c>
      <c r="I58" s="14">
        <v>1303242</v>
      </c>
      <c r="J58" s="144"/>
      <c r="K58" s="415"/>
    </row>
    <row r="59" spans="1:12" s="25" customFormat="1" ht="8.1" customHeight="1">
      <c r="A59" s="10"/>
      <c r="B59" s="19"/>
      <c r="C59" s="19"/>
      <c r="D59" s="4"/>
      <c r="E59" s="13"/>
      <c r="F59" s="13"/>
      <c r="G59" s="13"/>
      <c r="H59" s="13"/>
      <c r="I59" s="13"/>
      <c r="J59" s="7"/>
      <c r="K59" s="415"/>
    </row>
    <row r="60" spans="1:12" s="43" customFormat="1" ht="9.9499999999999993" customHeight="1">
      <c r="A60" s="46" t="s">
        <v>58</v>
      </c>
      <c r="B60" s="120"/>
      <c r="C60" s="120"/>
      <c r="D60" s="91"/>
      <c r="E60" s="55">
        <v>11885145</v>
      </c>
      <c r="F60" s="55">
        <v>13051883</v>
      </c>
      <c r="G60" s="55">
        <v>12045303</v>
      </c>
      <c r="H60" s="55">
        <v>11622682</v>
      </c>
      <c r="I60" s="55">
        <v>12562063</v>
      </c>
      <c r="J60" s="108" t="s">
        <v>270</v>
      </c>
      <c r="K60" s="417"/>
      <c r="L60" s="143"/>
    </row>
    <row r="61" spans="1:12" s="25" customFormat="1" ht="9.9499999999999993" customHeight="1" thickBot="1">
      <c r="A61" s="2"/>
      <c r="B61" s="3"/>
      <c r="C61" s="3"/>
      <c r="D61" s="2"/>
      <c r="E61" s="7"/>
      <c r="F61" s="7"/>
      <c r="G61" s="7"/>
      <c r="H61" s="7"/>
      <c r="I61" s="7"/>
      <c r="J61" s="33">
        <v>61167076</v>
      </c>
      <c r="K61" s="415"/>
    </row>
    <row r="62" spans="1:12" s="25" customFormat="1" ht="11.1" customHeight="1" thickBot="1">
      <c r="A62" s="1145" t="s">
        <v>59</v>
      </c>
      <c r="B62" s="1146"/>
      <c r="C62" s="1147"/>
      <c r="D62" s="31"/>
      <c r="E62" s="3"/>
      <c r="F62" s="3"/>
      <c r="G62" s="3"/>
      <c r="H62" s="3"/>
      <c r="I62" s="3"/>
      <c r="J62" s="3"/>
      <c r="K62" s="415"/>
    </row>
    <row r="63" spans="1:12" s="23" customFormat="1" ht="9.9499999999999993" customHeight="1">
      <c r="A63" s="2"/>
      <c r="B63" s="7"/>
      <c r="C63" s="7"/>
      <c r="D63" s="2"/>
      <c r="E63" s="34"/>
      <c r="F63" s="34"/>
      <c r="G63" s="24"/>
      <c r="H63" s="24"/>
      <c r="I63" s="34"/>
      <c r="J63" s="7"/>
      <c r="K63" s="414"/>
    </row>
    <row r="64" spans="1:12" s="43" customFormat="1" ht="9.9499999999999993" customHeight="1">
      <c r="A64" s="42" t="s">
        <v>60</v>
      </c>
      <c r="B64" s="56"/>
      <c r="C64" s="56"/>
      <c r="D64" s="109"/>
      <c r="E64" s="56"/>
      <c r="F64" s="56"/>
      <c r="G64" s="56"/>
      <c r="H64" s="56"/>
      <c r="I64" s="56"/>
      <c r="J64" s="56"/>
      <c r="K64" s="414"/>
    </row>
    <row r="65" spans="1:11" s="25" customFormat="1" ht="8.85" customHeight="1">
      <c r="A65" s="2"/>
      <c r="B65" s="3"/>
      <c r="C65" s="3"/>
      <c r="D65" s="2"/>
      <c r="E65" s="7"/>
      <c r="F65" s="7"/>
      <c r="G65" s="7"/>
      <c r="H65" s="7"/>
      <c r="I65" s="7"/>
      <c r="J65" s="7"/>
      <c r="K65" s="415"/>
    </row>
    <row r="66" spans="1:11" s="43" customFormat="1" ht="9.9499999999999993" customHeight="1">
      <c r="A66" s="42" t="s">
        <v>61</v>
      </c>
      <c r="B66" s="56"/>
      <c r="C66" s="56"/>
      <c r="D66" s="42"/>
      <c r="E66" s="56"/>
      <c r="F66" s="56"/>
      <c r="G66" s="56"/>
      <c r="H66" s="56"/>
      <c r="I66" s="56"/>
      <c r="J66" s="56"/>
      <c r="K66" s="414"/>
    </row>
    <row r="67" spans="1:11" s="23" customFormat="1" ht="8.65" customHeight="1">
      <c r="A67" s="10" t="s">
        <v>62</v>
      </c>
      <c r="B67" s="118"/>
      <c r="C67" s="118"/>
      <c r="D67" s="4"/>
      <c r="E67" s="13">
        <v>302575</v>
      </c>
      <c r="F67" s="13">
        <v>316769</v>
      </c>
      <c r="G67" s="13">
        <v>330862</v>
      </c>
      <c r="H67" s="13">
        <v>358653</v>
      </c>
      <c r="I67" s="14">
        <v>377884</v>
      </c>
      <c r="J67" s="7"/>
      <c r="K67" s="414"/>
    </row>
    <row r="68" spans="1:11" s="23" customFormat="1" ht="8.65" customHeight="1">
      <c r="A68" s="10" t="s">
        <v>63</v>
      </c>
      <c r="B68" s="118"/>
      <c r="C68" s="118"/>
      <c r="D68" s="4"/>
      <c r="E68" s="13">
        <v>167145</v>
      </c>
      <c r="F68" s="13">
        <v>160497</v>
      </c>
      <c r="G68" s="13">
        <v>159804</v>
      </c>
      <c r="H68" s="13">
        <v>140635</v>
      </c>
      <c r="I68" s="14">
        <v>139901</v>
      </c>
      <c r="J68" s="7"/>
      <c r="K68" s="414"/>
    </row>
    <row r="69" spans="1:11" s="23" customFormat="1" ht="8.65" customHeight="1">
      <c r="A69" s="10" t="s">
        <v>64</v>
      </c>
      <c r="B69" s="118"/>
      <c r="C69" s="118"/>
      <c r="D69" s="4"/>
      <c r="E69" s="13">
        <v>900650</v>
      </c>
      <c r="F69" s="13">
        <v>1097627</v>
      </c>
      <c r="G69" s="13">
        <v>1262408</v>
      </c>
      <c r="H69" s="13">
        <v>1316204</v>
      </c>
      <c r="I69" s="14">
        <v>1350422</v>
      </c>
      <c r="J69" s="7"/>
      <c r="K69" s="414"/>
    </row>
    <row r="70" spans="1:11" s="23" customFormat="1" ht="8.65" customHeight="1">
      <c r="A70" s="10" t="s">
        <v>65</v>
      </c>
      <c r="B70" s="118"/>
      <c r="C70" s="118"/>
      <c r="D70" s="4"/>
      <c r="E70" s="13">
        <v>39590</v>
      </c>
      <c r="F70" s="13">
        <v>44281</v>
      </c>
      <c r="G70" s="13">
        <v>56524</v>
      </c>
      <c r="H70" s="13">
        <v>67978</v>
      </c>
      <c r="I70" s="14">
        <v>55205</v>
      </c>
      <c r="J70" s="7"/>
      <c r="K70" s="414"/>
    </row>
    <row r="71" spans="1:11" s="23" customFormat="1" ht="8.65" customHeight="1">
      <c r="A71" s="10" t="s">
        <v>66</v>
      </c>
      <c r="B71" s="118"/>
      <c r="C71" s="118"/>
      <c r="D71" s="4"/>
      <c r="E71" s="13">
        <v>25985</v>
      </c>
      <c r="F71" s="13">
        <v>22908</v>
      </c>
      <c r="G71" s="13">
        <v>26214</v>
      </c>
      <c r="H71" s="13">
        <v>23928</v>
      </c>
      <c r="I71" s="14">
        <v>21452</v>
      </c>
      <c r="J71" s="7"/>
      <c r="K71" s="414"/>
    </row>
    <row r="72" spans="1:11" s="23" customFormat="1" ht="8.65" customHeight="1">
      <c r="A72" s="10" t="s">
        <v>67</v>
      </c>
      <c r="B72" s="118"/>
      <c r="C72" s="118"/>
      <c r="D72" s="4"/>
      <c r="E72" s="13">
        <v>258192</v>
      </c>
      <c r="F72" s="13">
        <v>259636</v>
      </c>
      <c r="G72" s="13">
        <v>317855</v>
      </c>
      <c r="H72" s="13">
        <v>324637</v>
      </c>
      <c r="I72" s="14">
        <v>307001</v>
      </c>
      <c r="J72" s="7"/>
      <c r="K72" s="414"/>
    </row>
    <row r="73" spans="1:11" s="23" customFormat="1" ht="8.65" customHeight="1">
      <c r="A73" s="10" t="s">
        <v>68</v>
      </c>
      <c r="B73" s="118"/>
      <c r="C73" s="118"/>
      <c r="D73" s="4"/>
      <c r="E73" s="13">
        <v>235094</v>
      </c>
      <c r="F73" s="13">
        <v>195169</v>
      </c>
      <c r="G73" s="13">
        <v>219099</v>
      </c>
      <c r="H73" s="13">
        <v>207839</v>
      </c>
      <c r="I73" s="14">
        <v>202845</v>
      </c>
      <c r="J73" s="7"/>
      <c r="K73" s="414"/>
    </row>
    <row r="74" spans="1:11" s="23" customFormat="1" ht="8.65" customHeight="1">
      <c r="A74" s="10" t="s">
        <v>69</v>
      </c>
      <c r="B74" s="118"/>
      <c r="C74" s="118"/>
      <c r="D74" s="4"/>
      <c r="E74" s="13">
        <v>454141</v>
      </c>
      <c r="F74" s="13">
        <v>515518</v>
      </c>
      <c r="G74" s="13">
        <v>578430</v>
      </c>
      <c r="H74" s="13">
        <v>636745</v>
      </c>
      <c r="I74" s="14">
        <v>592788</v>
      </c>
      <c r="J74" s="7"/>
      <c r="K74" s="414"/>
    </row>
    <row r="75" spans="1:11" s="23" customFormat="1" ht="8.65" customHeight="1">
      <c r="A75" s="10" t="s">
        <v>70</v>
      </c>
      <c r="B75" s="118"/>
      <c r="C75" s="118"/>
      <c r="D75" s="4"/>
      <c r="E75" s="13">
        <v>182935</v>
      </c>
      <c r="F75" s="13">
        <v>260012</v>
      </c>
      <c r="G75" s="13">
        <v>241786</v>
      </c>
      <c r="H75" s="13">
        <v>202640</v>
      </c>
      <c r="I75" s="14">
        <v>204576</v>
      </c>
      <c r="J75" s="7"/>
      <c r="K75" s="414"/>
    </row>
    <row r="76" spans="1:11" s="23" customFormat="1" ht="8.65" customHeight="1">
      <c r="A76" s="10" t="s">
        <v>71</v>
      </c>
      <c r="B76" s="118"/>
      <c r="C76" s="118"/>
      <c r="D76" s="4"/>
      <c r="E76" s="13">
        <v>697452</v>
      </c>
      <c r="F76" s="13">
        <v>607501</v>
      </c>
      <c r="G76" s="13">
        <v>701726</v>
      </c>
      <c r="H76" s="13">
        <v>729889</v>
      </c>
      <c r="I76" s="14">
        <v>684034</v>
      </c>
      <c r="J76" s="7"/>
      <c r="K76" s="414"/>
    </row>
    <row r="77" spans="1:11" s="23" customFormat="1" ht="8.1" customHeight="1">
      <c r="A77" s="10"/>
      <c r="B77" s="118"/>
      <c r="C77" s="118"/>
      <c r="D77" s="4"/>
      <c r="E77" s="13"/>
      <c r="F77" s="13"/>
      <c r="G77" s="13"/>
      <c r="H77" s="13"/>
      <c r="I77" s="13"/>
      <c r="J77" s="7"/>
      <c r="K77" s="414"/>
    </row>
    <row r="78" spans="1:11" s="43" customFormat="1" ht="9.9499999999999993" customHeight="1">
      <c r="A78" s="46" t="s">
        <v>72</v>
      </c>
      <c r="B78" s="120"/>
      <c r="C78" s="120"/>
      <c r="D78" s="91"/>
      <c r="E78" s="55">
        <v>3263759</v>
      </c>
      <c r="F78" s="55">
        <v>3479918</v>
      </c>
      <c r="G78" s="55">
        <v>3894708</v>
      </c>
      <c r="H78" s="55">
        <v>4009148</v>
      </c>
      <c r="I78" s="55">
        <v>3936108</v>
      </c>
      <c r="J78" s="56"/>
      <c r="K78" s="414"/>
    </row>
    <row r="79" spans="1:11" s="23" customFormat="1" ht="8.85" customHeight="1">
      <c r="A79" s="2"/>
      <c r="B79" s="7"/>
      <c r="C79" s="7"/>
      <c r="D79" s="2"/>
      <c r="E79" s="22"/>
      <c r="F79" s="22"/>
      <c r="G79" s="24"/>
      <c r="H79" s="24"/>
      <c r="I79" s="22"/>
      <c r="J79" s="33">
        <v>18583641</v>
      </c>
      <c r="K79" s="414"/>
    </row>
    <row r="80" spans="1:11" s="43" customFormat="1" ht="9.9499999999999993" customHeight="1">
      <c r="A80" s="42" t="s">
        <v>74</v>
      </c>
      <c r="B80" s="56"/>
      <c r="C80" s="56"/>
      <c r="D80" s="42"/>
      <c r="E80" s="105"/>
      <c r="F80" s="105"/>
      <c r="G80" s="106"/>
      <c r="H80" s="106"/>
      <c r="I80" s="105"/>
      <c r="J80" s="56"/>
      <c r="K80" s="414"/>
    </row>
    <row r="81" spans="1:11" s="23" customFormat="1" ht="8.65" customHeight="1">
      <c r="A81" s="10" t="s">
        <v>62</v>
      </c>
      <c r="B81" s="118"/>
      <c r="C81" s="118"/>
      <c r="D81" s="4"/>
      <c r="E81" s="13">
        <v>56926</v>
      </c>
      <c r="F81" s="13">
        <v>38218</v>
      </c>
      <c r="G81" s="13">
        <v>35050</v>
      </c>
      <c r="H81" s="13">
        <v>89648</v>
      </c>
      <c r="I81" s="14">
        <v>131136</v>
      </c>
      <c r="J81" s="7"/>
      <c r="K81" s="414"/>
    </row>
    <row r="82" spans="1:11" s="23" customFormat="1" ht="8.65" customHeight="1">
      <c r="A82" s="10" t="s">
        <v>63</v>
      </c>
      <c r="B82" s="118"/>
      <c r="C82" s="118"/>
      <c r="D82" s="4"/>
      <c r="E82" s="13">
        <v>65209</v>
      </c>
      <c r="F82" s="13">
        <v>66204</v>
      </c>
      <c r="G82" s="13">
        <v>80049</v>
      </c>
      <c r="H82" s="13">
        <v>63083</v>
      </c>
      <c r="I82" s="14">
        <v>71463</v>
      </c>
      <c r="J82" s="7"/>
      <c r="K82" s="414"/>
    </row>
    <row r="83" spans="1:11" s="23" customFormat="1" ht="8.65" customHeight="1">
      <c r="A83" s="10" t="s">
        <v>64</v>
      </c>
      <c r="B83" s="118"/>
      <c r="C83" s="118"/>
      <c r="D83" s="4"/>
      <c r="E83" s="13">
        <v>244827</v>
      </c>
      <c r="F83" s="13">
        <v>243340</v>
      </c>
      <c r="G83" s="13">
        <v>335476</v>
      </c>
      <c r="H83" s="13">
        <v>339031</v>
      </c>
      <c r="I83" s="14">
        <v>352163</v>
      </c>
      <c r="J83" s="7"/>
      <c r="K83" s="414"/>
    </row>
    <row r="84" spans="1:11" s="23" customFormat="1" ht="8.65" customHeight="1">
      <c r="A84" s="10" t="s">
        <v>65</v>
      </c>
      <c r="B84" s="118"/>
      <c r="C84" s="118"/>
      <c r="D84" s="4"/>
      <c r="E84" s="13">
        <v>273</v>
      </c>
      <c r="F84" s="13">
        <v>1000</v>
      </c>
      <c r="G84" s="13">
        <v>507</v>
      </c>
      <c r="H84" s="13">
        <v>1547</v>
      </c>
      <c r="I84" s="14">
        <v>400</v>
      </c>
      <c r="J84" s="7"/>
      <c r="K84" s="414"/>
    </row>
    <row r="85" spans="1:11" s="23" customFormat="1" ht="8.65" customHeight="1">
      <c r="A85" s="10" t="s">
        <v>66</v>
      </c>
      <c r="B85" s="118"/>
      <c r="C85" s="118"/>
      <c r="D85" s="4"/>
      <c r="E85" s="13">
        <v>10347</v>
      </c>
      <c r="F85" s="13">
        <v>0</v>
      </c>
      <c r="G85" s="13">
        <v>0</v>
      </c>
      <c r="H85" s="13">
        <v>0</v>
      </c>
      <c r="I85" s="14">
        <v>0</v>
      </c>
      <c r="J85" s="7"/>
      <c r="K85" s="414"/>
    </row>
    <row r="86" spans="1:11" s="23" customFormat="1" ht="8.65" customHeight="1">
      <c r="A86" s="10" t="s">
        <v>67</v>
      </c>
      <c r="B86" s="118"/>
      <c r="C86" s="118"/>
      <c r="D86" s="4"/>
      <c r="E86" s="13">
        <v>912</v>
      </c>
      <c r="F86" s="13">
        <v>2171</v>
      </c>
      <c r="G86" s="13">
        <v>4110</v>
      </c>
      <c r="H86" s="13">
        <v>1775</v>
      </c>
      <c r="I86" s="14">
        <v>1826</v>
      </c>
      <c r="J86" s="7"/>
      <c r="K86" s="414"/>
    </row>
    <row r="87" spans="1:11" s="23" customFormat="1" ht="8.65" customHeight="1">
      <c r="A87" s="10" t="s">
        <v>68</v>
      </c>
      <c r="B87" s="118"/>
      <c r="C87" s="118"/>
      <c r="D87" s="4"/>
      <c r="E87" s="13">
        <v>93476</v>
      </c>
      <c r="F87" s="13">
        <v>38110</v>
      </c>
      <c r="G87" s="13">
        <v>29799</v>
      </c>
      <c r="H87" s="13">
        <v>30301</v>
      </c>
      <c r="I87" s="14">
        <v>37035</v>
      </c>
      <c r="J87" s="7"/>
      <c r="K87" s="414"/>
    </row>
    <row r="88" spans="1:11" s="23" customFormat="1" ht="8.65" customHeight="1">
      <c r="A88" s="10" t="s">
        <v>69</v>
      </c>
      <c r="B88" s="118"/>
      <c r="C88" s="118"/>
      <c r="D88" s="4"/>
      <c r="E88" s="13">
        <v>394817</v>
      </c>
      <c r="F88" s="13">
        <v>457185</v>
      </c>
      <c r="G88" s="13">
        <v>522894</v>
      </c>
      <c r="H88" s="13">
        <v>571614</v>
      </c>
      <c r="I88" s="14">
        <v>550640</v>
      </c>
      <c r="J88" s="7"/>
      <c r="K88" s="414"/>
    </row>
    <row r="89" spans="1:11" s="23" customFormat="1" ht="8.65" customHeight="1">
      <c r="A89" s="10" t="s">
        <v>70</v>
      </c>
      <c r="B89" s="118"/>
      <c r="C89" s="118"/>
      <c r="D89" s="4"/>
      <c r="E89" s="13">
        <v>206811</v>
      </c>
      <c r="F89" s="13">
        <v>277457</v>
      </c>
      <c r="G89" s="13">
        <v>233703</v>
      </c>
      <c r="H89" s="13">
        <v>270496</v>
      </c>
      <c r="I89" s="14">
        <v>227234</v>
      </c>
      <c r="J89" s="7"/>
      <c r="K89" s="414"/>
    </row>
    <row r="90" spans="1:11" s="23" customFormat="1" ht="8.65" customHeight="1">
      <c r="A90" s="10" t="s">
        <v>71</v>
      </c>
      <c r="B90" s="118"/>
      <c r="C90" s="118"/>
      <c r="D90" s="4"/>
      <c r="E90" s="13">
        <v>2179272</v>
      </c>
      <c r="F90" s="13">
        <v>2359647</v>
      </c>
      <c r="G90" s="13">
        <v>2392204</v>
      </c>
      <c r="H90" s="13">
        <v>2561213</v>
      </c>
      <c r="I90" s="14">
        <v>2508921</v>
      </c>
      <c r="J90" s="7"/>
      <c r="K90" s="414"/>
    </row>
    <row r="91" spans="1:11" s="23" customFormat="1" ht="8.1" customHeight="1">
      <c r="A91" s="10"/>
      <c r="B91" s="118"/>
      <c r="C91" s="118"/>
      <c r="D91" s="4"/>
      <c r="E91" s="13"/>
      <c r="F91" s="13"/>
      <c r="G91" s="13"/>
      <c r="H91" s="13" t="s">
        <v>75</v>
      </c>
      <c r="I91" s="13"/>
      <c r="J91" s="7"/>
      <c r="K91" s="414"/>
    </row>
    <row r="92" spans="1:11" s="114" customFormat="1" ht="9.9499999999999993" customHeight="1">
      <c r="A92" s="46" t="s">
        <v>76</v>
      </c>
      <c r="B92" s="126"/>
      <c r="C92" s="126"/>
      <c r="D92" s="91"/>
      <c r="E92" s="55">
        <v>3252870</v>
      </c>
      <c r="F92" s="55">
        <v>3483332</v>
      </c>
      <c r="G92" s="55">
        <v>3633792</v>
      </c>
      <c r="H92" s="55">
        <v>3928708</v>
      </c>
      <c r="I92" s="55">
        <v>3880818</v>
      </c>
      <c r="J92" s="113">
        <v>18179520</v>
      </c>
      <c r="K92" s="414"/>
    </row>
    <row r="93" spans="1:11" s="40" customFormat="1" ht="12" customHeight="1">
      <c r="A93" s="145">
        <v>43</v>
      </c>
      <c r="B93" s="127" t="s">
        <v>305</v>
      </c>
      <c r="C93" s="39"/>
      <c r="D93" s="1144" t="s">
        <v>29</v>
      </c>
      <c r="E93" s="1144"/>
      <c r="F93" s="1144"/>
      <c r="G93" s="1144"/>
      <c r="H93" s="1144"/>
      <c r="I93" s="76" t="s">
        <v>241</v>
      </c>
      <c r="J93" s="39"/>
      <c r="K93" s="415"/>
    </row>
    <row r="94" spans="1:11" s="41" customFormat="1" ht="9.9499999999999993" customHeight="1">
      <c r="A94" s="128"/>
      <c r="B94" s="29"/>
      <c r="C94" s="29"/>
      <c r="D94" s="27"/>
      <c r="E94" s="27"/>
      <c r="F94" s="27"/>
      <c r="G94" s="27"/>
      <c r="H94" s="27"/>
      <c r="I94" s="26"/>
      <c r="J94" s="29"/>
      <c r="K94" s="415"/>
    </row>
    <row r="95" spans="1:11" s="25" customFormat="1" ht="9.9499999999999993" customHeight="1" thickBot="1">
      <c r="A95" s="1"/>
      <c r="B95" s="3"/>
      <c r="C95" s="3"/>
      <c r="D95" s="94" t="s">
        <v>31</v>
      </c>
      <c r="E95" s="95">
        <v>2005</v>
      </c>
      <c r="F95" s="95">
        <v>2006</v>
      </c>
      <c r="G95" s="95">
        <v>2007</v>
      </c>
      <c r="H95" s="95">
        <v>2008</v>
      </c>
      <c r="I95" s="95">
        <v>2009</v>
      </c>
      <c r="J95" s="3"/>
      <c r="K95" s="415"/>
    </row>
    <row r="96" spans="1:11" s="25" customFormat="1" ht="9.9499999999999993" customHeight="1" thickBot="1">
      <c r="A96" s="1145" t="s">
        <v>73</v>
      </c>
      <c r="B96" s="1146"/>
      <c r="C96" s="1147"/>
      <c r="D96" s="31"/>
      <c r="E96" s="3"/>
      <c r="F96" s="3"/>
      <c r="G96" s="3"/>
      <c r="H96" s="3"/>
      <c r="I96" s="3"/>
      <c r="J96" s="3"/>
      <c r="K96" s="415"/>
    </row>
    <row r="97" spans="1:11" s="23" customFormat="1" ht="9.9499999999999993" customHeight="1">
      <c r="A97" s="2"/>
      <c r="B97" s="7"/>
      <c r="C97" s="7"/>
      <c r="D97" s="2"/>
      <c r="E97" s="7"/>
      <c r="F97" s="7"/>
      <c r="G97" s="7"/>
      <c r="H97" s="7"/>
      <c r="I97" s="7"/>
      <c r="J97" s="7"/>
      <c r="K97" s="414"/>
    </row>
    <row r="98" spans="1:11" s="43" customFormat="1" ht="9.9499999999999993" customHeight="1">
      <c r="A98" s="42" t="s">
        <v>77</v>
      </c>
      <c r="B98" s="56"/>
      <c r="C98" s="56"/>
      <c r="D98" s="109"/>
      <c r="E98" s="105"/>
      <c r="F98" s="105"/>
      <c r="G98" s="106"/>
      <c r="H98" s="106"/>
      <c r="I98" s="105"/>
      <c r="J98" s="56"/>
      <c r="K98" s="414"/>
    </row>
    <row r="99" spans="1:11" s="23" customFormat="1" ht="8.65" customHeight="1">
      <c r="A99" s="10" t="s">
        <v>62</v>
      </c>
      <c r="B99" s="118"/>
      <c r="C99" s="118"/>
      <c r="D99" s="4"/>
      <c r="E99" s="13">
        <v>-245649</v>
      </c>
      <c r="F99" s="13">
        <v>-278551</v>
      </c>
      <c r="G99" s="13">
        <v>-295812</v>
      </c>
      <c r="H99" s="13">
        <v>-269005</v>
      </c>
      <c r="I99" s="13">
        <v>-246748</v>
      </c>
      <c r="J99" s="7"/>
      <c r="K99" s="414"/>
    </row>
    <row r="100" spans="1:11" s="23" customFormat="1" ht="8.65" customHeight="1">
      <c r="A100" s="10" t="s">
        <v>63</v>
      </c>
      <c r="B100" s="118"/>
      <c r="C100" s="118"/>
      <c r="D100" s="4"/>
      <c r="E100" s="13">
        <v>-101936</v>
      </c>
      <c r="F100" s="13">
        <v>-94293</v>
      </c>
      <c r="G100" s="13">
        <v>-79755</v>
      </c>
      <c r="H100" s="13">
        <v>-77552</v>
      </c>
      <c r="I100" s="13">
        <v>-68438</v>
      </c>
      <c r="J100" s="7"/>
      <c r="K100" s="414"/>
    </row>
    <row r="101" spans="1:11" s="23" customFormat="1" ht="8.65" customHeight="1">
      <c r="A101" s="10" t="s">
        <v>64</v>
      </c>
      <c r="B101" s="118"/>
      <c r="C101" s="118"/>
      <c r="D101" s="4"/>
      <c r="E101" s="13">
        <v>-655823</v>
      </c>
      <c r="F101" s="13">
        <v>-854287</v>
      </c>
      <c r="G101" s="13">
        <v>-926932</v>
      </c>
      <c r="H101" s="13">
        <v>-977173</v>
      </c>
      <c r="I101" s="13">
        <v>-998259</v>
      </c>
      <c r="J101" s="7"/>
      <c r="K101" s="414"/>
    </row>
    <row r="102" spans="1:11" s="23" customFormat="1" ht="8.65" customHeight="1">
      <c r="A102" s="10" t="s">
        <v>65</v>
      </c>
      <c r="B102" s="118"/>
      <c r="C102" s="118"/>
      <c r="D102" s="4"/>
      <c r="E102" s="13">
        <v>-39317</v>
      </c>
      <c r="F102" s="13">
        <v>-43281</v>
      </c>
      <c r="G102" s="13">
        <v>-56017</v>
      </c>
      <c r="H102" s="13">
        <v>-66431</v>
      </c>
      <c r="I102" s="13">
        <v>-54805</v>
      </c>
      <c r="J102" s="7"/>
      <c r="K102" s="414"/>
    </row>
    <row r="103" spans="1:11" s="23" customFormat="1" ht="8.65" customHeight="1">
      <c r="A103" s="10" t="s">
        <v>66</v>
      </c>
      <c r="B103" s="118"/>
      <c r="C103" s="118"/>
      <c r="D103" s="4"/>
      <c r="E103" s="13">
        <v>-15638</v>
      </c>
      <c r="F103" s="13">
        <v>-22908</v>
      </c>
      <c r="G103" s="13">
        <v>-26214</v>
      </c>
      <c r="H103" s="13">
        <v>-23928</v>
      </c>
      <c r="I103" s="13">
        <v>-21452</v>
      </c>
      <c r="J103" s="7"/>
      <c r="K103" s="414"/>
    </row>
    <row r="104" spans="1:11" s="23" customFormat="1" ht="8.65" customHeight="1">
      <c r="A104" s="10" t="s">
        <v>67</v>
      </c>
      <c r="B104" s="118"/>
      <c r="C104" s="118"/>
      <c r="D104" s="4"/>
      <c r="E104" s="13">
        <v>-257280</v>
      </c>
      <c r="F104" s="13">
        <v>-257465</v>
      </c>
      <c r="G104" s="13">
        <v>-313745</v>
      </c>
      <c r="H104" s="13">
        <v>-322862</v>
      </c>
      <c r="I104" s="13">
        <v>-305175</v>
      </c>
      <c r="J104" s="7"/>
      <c r="K104" s="414"/>
    </row>
    <row r="105" spans="1:11" s="23" customFormat="1" ht="8.65" customHeight="1">
      <c r="A105" s="10" t="s">
        <v>68</v>
      </c>
      <c r="B105" s="118"/>
      <c r="C105" s="118"/>
      <c r="D105" s="4"/>
      <c r="E105" s="13">
        <v>-141618</v>
      </c>
      <c r="F105" s="13">
        <v>-157059</v>
      </c>
      <c r="G105" s="13">
        <v>-189300</v>
      </c>
      <c r="H105" s="13">
        <v>-177538</v>
      </c>
      <c r="I105" s="13">
        <v>-165810</v>
      </c>
      <c r="J105" s="7"/>
      <c r="K105" s="414"/>
    </row>
    <row r="106" spans="1:11" s="23" customFormat="1" ht="8.65" customHeight="1">
      <c r="A106" s="10" t="s">
        <v>69</v>
      </c>
      <c r="B106" s="118"/>
      <c r="C106" s="118"/>
      <c r="D106" s="4"/>
      <c r="E106" s="13">
        <v>-59324</v>
      </c>
      <c r="F106" s="13">
        <v>-58333</v>
      </c>
      <c r="G106" s="13">
        <v>-55536</v>
      </c>
      <c r="H106" s="13">
        <v>-65131</v>
      </c>
      <c r="I106" s="13">
        <v>-42148</v>
      </c>
      <c r="J106" s="7"/>
      <c r="K106" s="414"/>
    </row>
    <row r="107" spans="1:11" s="23" customFormat="1" ht="8.65" customHeight="1">
      <c r="A107" s="10" t="s">
        <v>70</v>
      </c>
      <c r="B107" s="118"/>
      <c r="C107" s="118"/>
      <c r="D107" s="4"/>
      <c r="E107" s="13">
        <v>23876</v>
      </c>
      <c r="F107" s="13">
        <v>17445</v>
      </c>
      <c r="G107" s="13">
        <v>-8083</v>
      </c>
      <c r="H107" s="13">
        <v>67856</v>
      </c>
      <c r="I107" s="13">
        <v>22658</v>
      </c>
      <c r="J107" s="7"/>
      <c r="K107" s="414"/>
    </row>
    <row r="108" spans="1:11" s="23" customFormat="1" ht="8.65" customHeight="1">
      <c r="A108" s="10" t="s">
        <v>71</v>
      </c>
      <c r="B108" s="118"/>
      <c r="C108" s="118"/>
      <c r="D108" s="4"/>
      <c r="E108" s="13">
        <v>1481820</v>
      </c>
      <c r="F108" s="13">
        <v>1752146</v>
      </c>
      <c r="G108" s="13">
        <v>1690478</v>
      </c>
      <c r="H108" s="13">
        <v>1831324</v>
      </c>
      <c r="I108" s="13">
        <v>1824887</v>
      </c>
      <c r="J108" s="7"/>
      <c r="K108" s="414"/>
    </row>
    <row r="109" spans="1:11" s="23" customFormat="1" ht="8.65" customHeight="1">
      <c r="A109" s="10"/>
      <c r="B109" s="118"/>
      <c r="C109" s="118"/>
      <c r="D109" s="4"/>
      <c r="E109" s="13"/>
      <c r="F109" s="13"/>
      <c r="G109" s="13"/>
      <c r="H109" s="13"/>
      <c r="I109" s="13"/>
      <c r="J109" s="7"/>
      <c r="K109" s="414"/>
    </row>
    <row r="110" spans="1:11" s="43" customFormat="1" ht="9.9499999999999993" customHeight="1">
      <c r="A110" s="110" t="s">
        <v>262</v>
      </c>
      <c r="B110" s="120"/>
      <c r="C110" s="120"/>
      <c r="D110" s="112"/>
      <c r="E110" s="90">
        <v>-10889</v>
      </c>
      <c r="F110" s="90">
        <v>3414</v>
      </c>
      <c r="G110" s="90">
        <v>-260916</v>
      </c>
      <c r="H110" s="90">
        <v>-80440</v>
      </c>
      <c r="I110" s="90">
        <v>-55290</v>
      </c>
      <c r="J110" s="111">
        <v>-404121</v>
      </c>
      <c r="K110" s="414"/>
    </row>
    <row r="111" spans="1:11" s="23" customFormat="1" ht="9.9499999999999993" customHeight="1">
      <c r="A111" s="2"/>
      <c r="B111" s="7"/>
      <c r="C111" s="7"/>
      <c r="D111" s="2"/>
      <c r="E111" s="22"/>
      <c r="F111" s="22"/>
      <c r="G111" s="24"/>
      <c r="H111" s="24"/>
      <c r="I111" s="22"/>
      <c r="J111" s="7"/>
      <c r="K111" s="414"/>
    </row>
    <row r="112" spans="1:11" s="43" customFormat="1" ht="9.9499999999999993" customHeight="1">
      <c r="A112" s="42" t="s">
        <v>78</v>
      </c>
      <c r="B112" s="56"/>
      <c r="C112" s="56"/>
      <c r="D112" s="109"/>
      <c r="E112" s="56"/>
      <c r="F112" s="56"/>
      <c r="G112" s="56"/>
      <c r="H112" s="56"/>
      <c r="I112" s="56"/>
      <c r="J112" s="56"/>
      <c r="K112" s="414"/>
    </row>
    <row r="113" spans="1:12" s="25" customFormat="1" ht="8.85" customHeight="1">
      <c r="A113" s="2"/>
      <c r="B113" s="3"/>
      <c r="C113" s="3"/>
      <c r="D113" s="2"/>
      <c r="E113" s="7"/>
      <c r="F113" s="7"/>
      <c r="G113" s="7"/>
      <c r="H113" s="7"/>
      <c r="I113" s="7"/>
      <c r="J113" s="7"/>
      <c r="K113" s="415"/>
    </row>
    <row r="114" spans="1:12" s="43" customFormat="1" ht="9.9499999999999993" customHeight="1">
      <c r="A114" s="42" t="s">
        <v>61</v>
      </c>
      <c r="B114" s="56"/>
      <c r="C114" s="56"/>
      <c r="D114" s="109"/>
      <c r="E114" s="105"/>
      <c r="F114" s="105"/>
      <c r="G114" s="106"/>
      <c r="H114" s="106"/>
      <c r="I114" s="105"/>
      <c r="J114" s="56"/>
      <c r="K114" s="414"/>
    </row>
    <row r="115" spans="1:12" s="23" customFormat="1" ht="8.65" customHeight="1">
      <c r="A115" s="10" t="s">
        <v>79</v>
      </c>
      <c r="B115" s="118"/>
      <c r="C115" s="118"/>
      <c r="D115" s="4"/>
      <c r="E115" s="13">
        <v>771328</v>
      </c>
      <c r="F115" s="13">
        <v>806246</v>
      </c>
      <c r="G115" s="13">
        <v>946512</v>
      </c>
      <c r="H115" s="13">
        <v>1013536</v>
      </c>
      <c r="I115" s="14">
        <v>1036199</v>
      </c>
      <c r="J115" s="7"/>
      <c r="K115" s="414"/>
    </row>
    <row r="116" spans="1:12" s="23" customFormat="1" ht="8.65" customHeight="1">
      <c r="A116" s="10" t="s">
        <v>80</v>
      </c>
      <c r="B116" s="118"/>
      <c r="C116" s="118"/>
      <c r="D116" s="4"/>
      <c r="E116" s="13">
        <v>787040</v>
      </c>
      <c r="F116" s="13">
        <v>865788</v>
      </c>
      <c r="G116" s="13">
        <v>853835</v>
      </c>
      <c r="H116" s="13">
        <v>741722</v>
      </c>
      <c r="I116" s="14">
        <v>707912</v>
      </c>
      <c r="J116" s="7"/>
      <c r="K116" s="414"/>
    </row>
    <row r="117" spans="1:12" s="23" customFormat="1" ht="8.65" customHeight="1">
      <c r="A117" s="10" t="s">
        <v>81</v>
      </c>
      <c r="B117" s="118"/>
      <c r="C117" s="118"/>
      <c r="D117" s="4"/>
      <c r="E117" s="13">
        <v>107703</v>
      </c>
      <c r="F117" s="13">
        <v>170470</v>
      </c>
      <c r="G117" s="13">
        <v>268972</v>
      </c>
      <c r="H117" s="13">
        <v>273138</v>
      </c>
      <c r="I117" s="14">
        <v>239848</v>
      </c>
      <c r="J117" s="7"/>
      <c r="K117" s="414"/>
    </row>
    <row r="118" spans="1:12" s="23" customFormat="1" ht="8.65" customHeight="1">
      <c r="A118" s="10" t="s">
        <v>82</v>
      </c>
      <c r="B118" s="118"/>
      <c r="C118" s="118"/>
      <c r="D118" s="4"/>
      <c r="E118" s="13">
        <v>168543</v>
      </c>
      <c r="F118" s="13">
        <v>299570</v>
      </c>
      <c r="G118" s="13">
        <v>335828</v>
      </c>
      <c r="H118" s="13">
        <v>371241</v>
      </c>
      <c r="I118" s="14">
        <v>375755</v>
      </c>
      <c r="J118" s="7"/>
      <c r="K118" s="414"/>
    </row>
    <row r="119" spans="1:12" s="23" customFormat="1" ht="8.65" customHeight="1">
      <c r="A119" s="10" t="s">
        <v>83</v>
      </c>
      <c r="B119" s="118"/>
      <c r="C119" s="118"/>
      <c r="D119" s="4"/>
      <c r="E119" s="13">
        <v>13</v>
      </c>
      <c r="F119" s="13">
        <v>0</v>
      </c>
      <c r="G119" s="13">
        <v>0</v>
      </c>
      <c r="H119" s="13">
        <v>0</v>
      </c>
      <c r="I119" s="14">
        <v>0</v>
      </c>
      <c r="J119" s="7"/>
      <c r="K119" s="414"/>
    </row>
    <row r="120" spans="1:12" s="23" customFormat="1" ht="8.65" customHeight="1">
      <c r="A120" s="10" t="s">
        <v>84</v>
      </c>
      <c r="B120" s="118"/>
      <c r="C120" s="118"/>
      <c r="D120" s="4"/>
      <c r="E120" s="13">
        <v>620175</v>
      </c>
      <c r="F120" s="13">
        <v>627784</v>
      </c>
      <c r="G120" s="13">
        <v>627088</v>
      </c>
      <c r="H120" s="13">
        <v>605574</v>
      </c>
      <c r="I120" s="14">
        <v>634176</v>
      </c>
      <c r="J120" s="7"/>
      <c r="K120" s="414"/>
    </row>
    <row r="121" spans="1:12" s="23" customFormat="1" ht="8.65" customHeight="1">
      <c r="A121" s="10" t="s">
        <v>85</v>
      </c>
      <c r="B121" s="118"/>
      <c r="C121" s="118"/>
      <c r="D121" s="4"/>
      <c r="E121" s="13">
        <v>663469</v>
      </c>
      <c r="F121" s="13">
        <v>533914</v>
      </c>
      <c r="G121" s="13">
        <v>592371</v>
      </c>
      <c r="H121" s="13">
        <v>587383</v>
      </c>
      <c r="I121" s="14">
        <v>578153</v>
      </c>
      <c r="J121" s="7"/>
      <c r="K121" s="414"/>
    </row>
    <row r="122" spans="1:12" s="23" customFormat="1" ht="8.65" customHeight="1">
      <c r="A122" s="10" t="s">
        <v>86</v>
      </c>
      <c r="B122" s="118"/>
      <c r="C122" s="118"/>
      <c r="D122" s="4"/>
      <c r="E122" s="13">
        <v>27292</v>
      </c>
      <c r="F122" s="13">
        <v>27850</v>
      </c>
      <c r="G122" s="13">
        <v>25918</v>
      </c>
      <c r="H122" s="13">
        <v>28672</v>
      </c>
      <c r="I122" s="14">
        <v>22688</v>
      </c>
      <c r="J122" s="7"/>
      <c r="K122" s="414"/>
    </row>
    <row r="123" spans="1:12" s="23" customFormat="1" ht="8.65" customHeight="1">
      <c r="A123" s="10" t="s">
        <v>87</v>
      </c>
      <c r="B123" s="118"/>
      <c r="C123" s="118"/>
      <c r="D123" s="4"/>
      <c r="E123" s="13">
        <v>3444</v>
      </c>
      <c r="F123" s="13">
        <v>35110</v>
      </c>
      <c r="G123" s="13">
        <v>62452</v>
      </c>
      <c r="H123" s="13">
        <v>104888</v>
      </c>
      <c r="I123" s="14">
        <v>42493</v>
      </c>
      <c r="J123" s="7"/>
      <c r="K123" s="414"/>
    </row>
    <row r="124" spans="1:12" s="23" customFormat="1" ht="8.65" customHeight="1">
      <c r="A124" s="10" t="s">
        <v>88</v>
      </c>
      <c r="B124" s="118"/>
      <c r="C124" s="118"/>
      <c r="D124" s="4"/>
      <c r="E124" s="13">
        <v>114752</v>
      </c>
      <c r="F124" s="13">
        <v>113186</v>
      </c>
      <c r="G124" s="13">
        <v>181732</v>
      </c>
      <c r="H124" s="13">
        <v>282994</v>
      </c>
      <c r="I124" s="14">
        <v>298884</v>
      </c>
      <c r="J124" s="33">
        <v>991548</v>
      </c>
      <c r="K124" s="414"/>
    </row>
    <row r="125" spans="1:12" s="23" customFormat="1" ht="8.65" customHeight="1">
      <c r="A125" s="10"/>
      <c r="B125" s="118"/>
      <c r="C125" s="118"/>
      <c r="D125" s="4"/>
      <c r="E125" s="13"/>
      <c r="F125" s="13"/>
      <c r="G125" s="13"/>
      <c r="H125" s="13"/>
      <c r="I125" s="13"/>
      <c r="J125" s="7"/>
      <c r="K125" s="414"/>
    </row>
    <row r="126" spans="1:12" s="43" customFormat="1" ht="9.9499999999999993" customHeight="1">
      <c r="A126" s="46" t="s">
        <v>72</v>
      </c>
      <c r="B126" s="120"/>
      <c r="C126" s="120"/>
      <c r="D126" s="91"/>
      <c r="E126" s="55">
        <v>3263759</v>
      </c>
      <c r="F126" s="55">
        <v>3479918</v>
      </c>
      <c r="G126" s="55">
        <v>3894708</v>
      </c>
      <c r="H126" s="55">
        <v>4009148</v>
      </c>
      <c r="I126" s="55">
        <v>3936108</v>
      </c>
      <c r="J126" s="108" t="s">
        <v>270</v>
      </c>
      <c r="K126" s="414"/>
      <c r="L126" s="143"/>
    </row>
    <row r="127" spans="1:12" s="25" customFormat="1" ht="8.85" customHeight="1">
      <c r="A127" s="403" t="s">
        <v>457</v>
      </c>
      <c r="B127" s="404"/>
      <c r="C127" s="404"/>
      <c r="D127" s="403"/>
      <c r="E127" s="405">
        <f>E126-E122-E123-E124</f>
        <v>3118271</v>
      </c>
      <c r="F127" s="405">
        <f>F126-F122-F123-F124</f>
        <v>3303772</v>
      </c>
      <c r="G127" s="405">
        <f>G126-G122-G123-G124</f>
        <v>3624606</v>
      </c>
      <c r="H127" s="405">
        <f>H126-H122-H123-H124</f>
        <v>3592594</v>
      </c>
      <c r="I127" s="405">
        <f>I126-I122-I123-I124</f>
        <v>3572043</v>
      </c>
      <c r="J127" s="33">
        <v>18583641</v>
      </c>
      <c r="K127" s="414">
        <f>SUM(E127:I127)</f>
        <v>17211286</v>
      </c>
    </row>
    <row r="128" spans="1:12" s="25" customFormat="1" ht="9.9499999999999993" customHeight="1">
      <c r="A128" s="42" t="s">
        <v>74</v>
      </c>
      <c r="B128" s="7"/>
      <c r="C128" s="7"/>
      <c r="D128" s="2"/>
      <c r="E128" s="22"/>
      <c r="F128" s="22"/>
      <c r="G128" s="24"/>
      <c r="H128" s="24"/>
      <c r="I128" s="22"/>
      <c r="J128" s="7"/>
      <c r="K128" s="414"/>
    </row>
    <row r="129" spans="1:12" s="25" customFormat="1" ht="8.65" customHeight="1">
      <c r="A129" s="10" t="s">
        <v>89</v>
      </c>
      <c r="B129" s="118"/>
      <c r="C129" s="118"/>
      <c r="D129" s="4"/>
      <c r="E129" s="13">
        <v>1688503</v>
      </c>
      <c r="F129" s="13">
        <v>1892007</v>
      </c>
      <c r="G129" s="13">
        <v>1873572</v>
      </c>
      <c r="H129" s="13">
        <v>1966270</v>
      </c>
      <c r="I129" s="14">
        <v>1894742</v>
      </c>
      <c r="J129" s="7"/>
      <c r="K129" s="414"/>
    </row>
    <row r="130" spans="1:12" s="25" customFormat="1" ht="8.65" customHeight="1">
      <c r="A130" s="10" t="s">
        <v>90</v>
      </c>
      <c r="B130" s="118"/>
      <c r="C130" s="118"/>
      <c r="D130" s="4"/>
      <c r="E130" s="13">
        <v>35116</v>
      </c>
      <c r="F130" s="13">
        <v>48280</v>
      </c>
      <c r="G130" s="13">
        <v>16731</v>
      </c>
      <c r="H130" s="13">
        <v>34483</v>
      </c>
      <c r="I130" s="14">
        <v>36347</v>
      </c>
      <c r="J130" s="7"/>
      <c r="K130" s="414"/>
    </row>
    <row r="131" spans="1:12" s="25" customFormat="1" ht="8.65" customHeight="1">
      <c r="A131" s="10" t="s">
        <v>91</v>
      </c>
      <c r="B131" s="118"/>
      <c r="C131" s="118"/>
      <c r="D131" s="4"/>
      <c r="E131" s="13">
        <v>377724</v>
      </c>
      <c r="F131" s="13">
        <v>368679</v>
      </c>
      <c r="G131" s="13">
        <v>368501</v>
      </c>
      <c r="H131" s="13">
        <v>360337</v>
      </c>
      <c r="I131" s="14">
        <v>373270</v>
      </c>
      <c r="J131" s="7"/>
      <c r="K131" s="414"/>
    </row>
    <row r="132" spans="1:12" s="25" customFormat="1" ht="8.65" customHeight="1">
      <c r="A132" s="10" t="s">
        <v>92</v>
      </c>
      <c r="B132" s="118"/>
      <c r="C132" s="118"/>
      <c r="D132" s="4"/>
      <c r="E132" s="13">
        <v>727746</v>
      </c>
      <c r="F132" s="13">
        <v>759087</v>
      </c>
      <c r="G132" s="13">
        <v>812326</v>
      </c>
      <c r="H132" s="13">
        <v>885571</v>
      </c>
      <c r="I132" s="14">
        <v>815807</v>
      </c>
      <c r="J132" s="7"/>
      <c r="K132" s="414"/>
    </row>
    <row r="133" spans="1:12" s="25" customFormat="1" ht="8.65" customHeight="1">
      <c r="A133" s="10" t="s">
        <v>230</v>
      </c>
      <c r="B133" s="118"/>
      <c r="C133" s="118"/>
      <c r="D133" s="4"/>
      <c r="E133" s="13">
        <v>1528</v>
      </c>
      <c r="F133" s="13">
        <v>10647</v>
      </c>
      <c r="G133" s="13">
        <v>1522</v>
      </c>
      <c r="H133" s="13">
        <v>1457</v>
      </c>
      <c r="I133" s="14">
        <v>1367</v>
      </c>
      <c r="J133" s="7"/>
      <c r="K133" s="414"/>
    </row>
    <row r="134" spans="1:12" s="25" customFormat="1" ht="8.65" customHeight="1">
      <c r="A134" s="10" t="s">
        <v>93</v>
      </c>
      <c r="B134" s="118"/>
      <c r="C134" s="118"/>
      <c r="D134" s="4"/>
      <c r="E134" s="13">
        <v>60351</v>
      </c>
      <c r="F134" s="13">
        <v>37704</v>
      </c>
      <c r="G134" s="13">
        <v>54710</v>
      </c>
      <c r="H134" s="13">
        <v>83470</v>
      </c>
      <c r="I134" s="14">
        <v>104388</v>
      </c>
      <c r="J134" s="7"/>
      <c r="K134" s="414"/>
    </row>
    <row r="135" spans="1:12" s="25" customFormat="1" ht="8.65" customHeight="1">
      <c r="A135" s="10" t="s">
        <v>94</v>
      </c>
      <c r="B135" s="118"/>
      <c r="C135" s="118"/>
      <c r="D135" s="4"/>
      <c r="E135" s="13">
        <v>212695</v>
      </c>
      <c r="F135" s="13">
        <v>222420</v>
      </c>
      <c r="G135" s="13">
        <v>279504</v>
      </c>
      <c r="H135" s="13">
        <v>277030</v>
      </c>
      <c r="I135" s="14">
        <v>282912</v>
      </c>
      <c r="J135" s="7"/>
      <c r="K135" s="414"/>
    </row>
    <row r="136" spans="1:12" s="25" customFormat="1" ht="8.65" customHeight="1">
      <c r="A136" s="10" t="s">
        <v>95</v>
      </c>
      <c r="B136" s="118"/>
      <c r="C136" s="118"/>
      <c r="D136" s="4"/>
      <c r="E136" s="13">
        <v>27292</v>
      </c>
      <c r="F136" s="13">
        <v>27850</v>
      </c>
      <c r="G136" s="13">
        <v>25918</v>
      </c>
      <c r="H136" s="13">
        <v>28672</v>
      </c>
      <c r="I136" s="14">
        <v>22688</v>
      </c>
      <c r="J136" s="7"/>
      <c r="K136" s="414"/>
    </row>
    <row r="137" spans="1:12" s="25" customFormat="1" ht="8.65" customHeight="1">
      <c r="A137" s="10" t="s">
        <v>96</v>
      </c>
      <c r="B137" s="118"/>
      <c r="C137" s="118"/>
      <c r="D137" s="4"/>
      <c r="E137" s="13">
        <v>7163</v>
      </c>
      <c r="F137" s="13">
        <v>3472</v>
      </c>
      <c r="G137" s="13">
        <v>19276</v>
      </c>
      <c r="H137" s="13">
        <v>8424</v>
      </c>
      <c r="I137" s="14">
        <v>50413</v>
      </c>
      <c r="J137" s="33">
        <v>991548</v>
      </c>
      <c r="K137" s="414"/>
    </row>
    <row r="138" spans="1:12" s="25" customFormat="1" ht="8.65" customHeight="1">
      <c r="A138" s="10" t="s">
        <v>97</v>
      </c>
      <c r="B138" s="118"/>
      <c r="C138" s="118"/>
      <c r="D138" s="4"/>
      <c r="E138" s="13">
        <v>114752</v>
      </c>
      <c r="F138" s="13">
        <v>113186</v>
      </c>
      <c r="G138" s="13">
        <v>181732</v>
      </c>
      <c r="H138" s="13">
        <v>282994</v>
      </c>
      <c r="I138" s="14">
        <v>298884</v>
      </c>
      <c r="J138" s="108" t="s">
        <v>270</v>
      </c>
      <c r="K138" s="414"/>
      <c r="L138" s="143"/>
    </row>
    <row r="139" spans="1:12" s="25" customFormat="1" ht="8.65" customHeight="1">
      <c r="A139" s="10"/>
      <c r="B139" s="118"/>
      <c r="C139" s="118"/>
      <c r="D139" s="4"/>
      <c r="E139" s="13"/>
      <c r="F139" s="13"/>
      <c r="G139" s="13"/>
      <c r="H139" s="13"/>
      <c r="I139" s="13"/>
      <c r="J139" s="111">
        <v>18179520</v>
      </c>
      <c r="K139" s="414"/>
    </row>
    <row r="140" spans="1:12" s="25" customFormat="1" ht="9.9499999999999993" customHeight="1">
      <c r="A140" s="46" t="s">
        <v>76</v>
      </c>
      <c r="B140" s="129"/>
      <c r="C140" s="129"/>
      <c r="D140" s="58"/>
      <c r="E140" s="55">
        <v>3252870</v>
      </c>
      <c r="F140" s="55">
        <v>3483332</v>
      </c>
      <c r="G140" s="55">
        <v>3633792</v>
      </c>
      <c r="H140" s="55">
        <v>3928708</v>
      </c>
      <c r="I140" s="55">
        <v>3880818</v>
      </c>
      <c r="J140" s="108" t="s">
        <v>270</v>
      </c>
      <c r="K140" s="414"/>
      <c r="L140" s="143"/>
    </row>
    <row r="141" spans="1:12" s="25" customFormat="1" ht="9.9499999999999993" customHeight="1">
      <c r="A141" s="403" t="s">
        <v>458</v>
      </c>
      <c r="B141" s="405"/>
      <c r="C141" s="405"/>
      <c r="D141" s="403"/>
      <c r="E141" s="419">
        <f>E140-E136-E137-E138</f>
        <v>3103663</v>
      </c>
      <c r="F141" s="419">
        <f>F140-F136-F137-F138</f>
        <v>3338824</v>
      </c>
      <c r="G141" s="419">
        <f>G140-G136-G137-G138</f>
        <v>3406866</v>
      </c>
      <c r="H141" s="419">
        <f>H140-H136-H137-H138</f>
        <v>3608618</v>
      </c>
      <c r="I141" s="419">
        <f>I140-I136-I137-I138</f>
        <v>3508833</v>
      </c>
      <c r="J141" s="108"/>
      <c r="K141" s="414"/>
      <c r="L141" s="143"/>
    </row>
    <row r="142" spans="1:12" s="25" customFormat="1" ht="14.25" customHeight="1">
      <c r="A142" s="403" t="s">
        <v>460</v>
      </c>
      <c r="B142" s="405"/>
      <c r="C142" s="405"/>
      <c r="D142" s="403"/>
      <c r="E142" s="419">
        <f>E141-E11+E12+E13</f>
        <v>1504896</v>
      </c>
      <c r="F142" s="419">
        <f>F141-F11+F12+F13</f>
        <v>1530464</v>
      </c>
      <c r="G142" s="419">
        <f>G141-G11+G12+G13</f>
        <v>1579671</v>
      </c>
      <c r="H142" s="419">
        <f>H141-H11+H12+H13</f>
        <v>1734731</v>
      </c>
      <c r="I142" s="419">
        <f>I141-I11+I12+I13</f>
        <v>1711963</v>
      </c>
      <c r="J142" s="111">
        <v>-404121</v>
      </c>
      <c r="K142" s="414">
        <f>SUM(E142:I142)</f>
        <v>8061725</v>
      </c>
    </row>
    <row r="143" spans="1:12" s="25" customFormat="1" ht="15" customHeight="1">
      <c r="A143" s="403" t="s">
        <v>372</v>
      </c>
      <c r="B143" s="405"/>
      <c r="C143" s="405"/>
      <c r="D143" s="403"/>
      <c r="E143" s="419">
        <f>E141-E14</f>
        <v>1504896</v>
      </c>
      <c r="F143" s="419">
        <f>F141-F14</f>
        <v>1530464</v>
      </c>
      <c r="G143" s="419">
        <f>G141-G14</f>
        <v>1579671</v>
      </c>
      <c r="H143" s="419">
        <f>H141-H14</f>
        <v>1734731</v>
      </c>
      <c r="I143" s="419">
        <f>I141-I14</f>
        <v>1711963</v>
      </c>
      <c r="J143" s="111"/>
      <c r="K143" s="414"/>
    </row>
    <row r="144" spans="1:12" s="63" customFormat="1" ht="9.9499999999999993" customHeight="1">
      <c r="A144" s="110" t="s">
        <v>261</v>
      </c>
      <c r="B144" s="130"/>
      <c r="C144" s="130"/>
      <c r="D144" s="89"/>
      <c r="E144" s="90">
        <v>-10889</v>
      </c>
      <c r="F144" s="90">
        <v>3414</v>
      </c>
      <c r="G144" s="90">
        <v>-260916</v>
      </c>
      <c r="H144" s="90">
        <v>-80440</v>
      </c>
      <c r="I144" s="90">
        <v>-55290</v>
      </c>
      <c r="J144" s="108" t="s">
        <v>270</v>
      </c>
      <c r="K144" s="414">
        <f>K127-K142</f>
        <v>9149561</v>
      </c>
      <c r="L144" s="143"/>
    </row>
    <row r="145" spans="1:11" s="25" customFormat="1" ht="9.9499999999999993" customHeight="1" thickBot="1">
      <c r="A145" s="2"/>
      <c r="B145" s="3"/>
      <c r="C145" s="3"/>
      <c r="D145" s="2"/>
      <c r="E145" s="7"/>
      <c r="F145" s="7"/>
      <c r="G145" s="7"/>
      <c r="H145" s="7"/>
      <c r="I145" s="7"/>
      <c r="J145" s="7" t="s">
        <v>242</v>
      </c>
      <c r="K145" s="414"/>
    </row>
    <row r="146" spans="1:11" s="23" customFormat="1" ht="11.1" customHeight="1" thickBot="1">
      <c r="A146" s="1145" t="s">
        <v>98</v>
      </c>
      <c r="B146" s="1146"/>
      <c r="C146" s="1147"/>
      <c r="D146" s="64"/>
      <c r="E146" s="7"/>
      <c r="F146" s="7"/>
      <c r="G146" s="7"/>
      <c r="H146" s="7"/>
      <c r="I146" s="7"/>
      <c r="J146" s="7"/>
      <c r="K146" s="414"/>
    </row>
    <row r="147" spans="1:11" s="23" customFormat="1" ht="9.9499999999999993" customHeight="1">
      <c r="A147" s="2" t="s">
        <v>99</v>
      </c>
      <c r="B147" s="7"/>
      <c r="C147" s="7"/>
      <c r="D147" s="2"/>
      <c r="E147" s="7"/>
      <c r="F147" s="7"/>
      <c r="G147" s="7"/>
      <c r="H147" s="7"/>
      <c r="I147" s="7"/>
      <c r="J147" s="7"/>
      <c r="K147" s="414"/>
    </row>
    <row r="148" spans="1:11" s="23" customFormat="1" ht="8.65" customHeight="1">
      <c r="A148" s="10" t="s">
        <v>100</v>
      </c>
      <c r="B148" s="9"/>
      <c r="C148" s="10" t="s">
        <v>101</v>
      </c>
      <c r="D148" s="4"/>
      <c r="E148" s="13">
        <v>6600</v>
      </c>
      <c r="F148" s="13">
        <v>6600</v>
      </c>
      <c r="G148" s="13">
        <v>6600</v>
      </c>
      <c r="H148" s="13">
        <v>6600</v>
      </c>
      <c r="I148" s="14">
        <v>6600</v>
      </c>
      <c r="J148" s="7"/>
      <c r="K148" s="414"/>
    </row>
    <row r="149" spans="1:11" s="23" customFormat="1" ht="8.65" customHeight="1">
      <c r="A149" s="72"/>
      <c r="B149" s="9"/>
      <c r="C149" s="73" t="s">
        <v>102</v>
      </c>
      <c r="D149" s="74"/>
      <c r="E149" s="13">
        <v>0</v>
      </c>
      <c r="F149" s="13">
        <v>0</v>
      </c>
      <c r="G149" s="13">
        <v>0</v>
      </c>
      <c r="H149" s="13">
        <v>0</v>
      </c>
      <c r="I149" s="14">
        <v>0</v>
      </c>
      <c r="J149" s="7"/>
      <c r="K149" s="414"/>
    </row>
    <row r="150" spans="1:11" s="23" customFormat="1" ht="8.65" customHeight="1">
      <c r="A150" s="10" t="s">
        <v>103</v>
      </c>
      <c r="B150" s="9"/>
      <c r="C150" s="10" t="s">
        <v>101</v>
      </c>
      <c r="D150" s="4"/>
      <c r="E150" s="13">
        <v>12400</v>
      </c>
      <c r="F150" s="13">
        <v>12754</v>
      </c>
      <c r="G150" s="13">
        <v>12800</v>
      </c>
      <c r="H150" s="13">
        <v>12800</v>
      </c>
      <c r="I150" s="14">
        <v>12800</v>
      </c>
      <c r="J150" s="7"/>
      <c r="K150" s="414"/>
    </row>
    <row r="151" spans="1:11" s="23" customFormat="1" ht="8.65" customHeight="1">
      <c r="A151" s="72"/>
      <c r="B151" s="9"/>
      <c r="C151" s="10" t="s">
        <v>102</v>
      </c>
      <c r="D151" s="4"/>
      <c r="E151" s="13">
        <v>0</v>
      </c>
      <c r="F151" s="13">
        <v>0</v>
      </c>
      <c r="G151" s="13">
        <v>0</v>
      </c>
      <c r="H151" s="13">
        <v>0</v>
      </c>
      <c r="I151" s="14">
        <v>0</v>
      </c>
      <c r="J151" s="7"/>
      <c r="K151" s="414"/>
    </row>
    <row r="152" spans="1:11" s="23" customFormat="1" ht="8.65" customHeight="1">
      <c r="A152" s="10" t="s">
        <v>104</v>
      </c>
      <c r="B152" s="9"/>
      <c r="C152" s="10" t="s">
        <v>101</v>
      </c>
      <c r="D152" s="4"/>
      <c r="E152" s="13">
        <v>13792</v>
      </c>
      <c r="F152" s="13">
        <v>168300</v>
      </c>
      <c r="G152" s="13">
        <v>168200</v>
      </c>
      <c r="H152" s="13">
        <v>168200</v>
      </c>
      <c r="I152" s="14">
        <v>168200</v>
      </c>
      <c r="J152" s="7"/>
      <c r="K152" s="414"/>
    </row>
    <row r="153" spans="1:11" s="23" customFormat="1" ht="8.65" customHeight="1">
      <c r="A153" s="72"/>
      <c r="B153" s="9"/>
      <c r="C153" s="10" t="s">
        <v>102</v>
      </c>
      <c r="D153" s="4"/>
      <c r="E153" s="13">
        <v>0</v>
      </c>
      <c r="F153" s="13">
        <v>0</v>
      </c>
      <c r="G153" s="13">
        <v>0</v>
      </c>
      <c r="H153" s="13">
        <v>0</v>
      </c>
      <c r="I153" s="14">
        <v>0</v>
      </c>
      <c r="J153" s="7"/>
      <c r="K153" s="414"/>
    </row>
    <row r="154" spans="1:11" s="23" customFormat="1" ht="8.65" customHeight="1">
      <c r="A154" s="10" t="s">
        <v>105</v>
      </c>
      <c r="B154" s="9"/>
      <c r="C154" s="10" t="s">
        <v>101</v>
      </c>
      <c r="D154" s="4"/>
      <c r="E154" s="13">
        <v>600</v>
      </c>
      <c r="F154" s="13">
        <v>600</v>
      </c>
      <c r="G154" s="13">
        <v>16600</v>
      </c>
      <c r="H154" s="13">
        <v>16600</v>
      </c>
      <c r="I154" s="14">
        <v>16600</v>
      </c>
      <c r="J154" s="7"/>
      <c r="K154" s="414"/>
    </row>
    <row r="155" spans="1:11" s="23" customFormat="1" ht="8.65" customHeight="1">
      <c r="A155" s="72"/>
      <c r="B155" s="9"/>
      <c r="C155" s="10" t="s">
        <v>102</v>
      </c>
      <c r="D155" s="4"/>
      <c r="E155" s="13">
        <v>0</v>
      </c>
      <c r="F155" s="13">
        <v>0</v>
      </c>
      <c r="G155" s="13">
        <v>0</v>
      </c>
      <c r="H155" s="13">
        <v>0</v>
      </c>
      <c r="I155" s="14">
        <v>0</v>
      </c>
      <c r="J155" s="7"/>
      <c r="K155" s="414"/>
    </row>
    <row r="156" spans="1:11" s="23" customFormat="1" ht="8.65" customHeight="1">
      <c r="A156" s="10" t="s">
        <v>106</v>
      </c>
      <c r="B156" s="9"/>
      <c r="C156" s="10" t="s">
        <v>101</v>
      </c>
      <c r="D156" s="4"/>
      <c r="E156" s="13">
        <v>0</v>
      </c>
      <c r="F156" s="13">
        <v>0</v>
      </c>
      <c r="G156" s="13">
        <v>0</v>
      </c>
      <c r="H156" s="13">
        <v>0</v>
      </c>
      <c r="I156" s="14">
        <v>0</v>
      </c>
      <c r="J156" s="7"/>
      <c r="K156" s="414"/>
    </row>
    <row r="157" spans="1:11" s="23" customFormat="1" ht="8.65" customHeight="1">
      <c r="A157" s="72"/>
      <c r="B157" s="9"/>
      <c r="C157" s="10" t="s">
        <v>102</v>
      </c>
      <c r="D157" s="4"/>
      <c r="E157" s="13">
        <v>0</v>
      </c>
      <c r="F157" s="13">
        <v>0</v>
      </c>
      <c r="G157" s="13">
        <v>0</v>
      </c>
      <c r="H157" s="13">
        <v>0</v>
      </c>
      <c r="I157" s="14">
        <v>0</v>
      </c>
      <c r="J157" s="7"/>
      <c r="K157" s="414"/>
    </row>
    <row r="158" spans="1:11" s="23" customFormat="1" ht="8.65" customHeight="1">
      <c r="A158" s="10" t="s">
        <v>107</v>
      </c>
      <c r="B158" s="9"/>
      <c r="C158" s="10" t="s">
        <v>101</v>
      </c>
      <c r="D158" s="4"/>
      <c r="E158" s="13">
        <v>0</v>
      </c>
      <c r="F158" s="13">
        <v>0</v>
      </c>
      <c r="G158" s="13">
        <v>0</v>
      </c>
      <c r="H158" s="13">
        <v>0</v>
      </c>
      <c r="I158" s="14">
        <v>0</v>
      </c>
      <c r="J158" s="7"/>
      <c r="K158" s="414"/>
    </row>
    <row r="159" spans="1:11" s="23" customFormat="1" ht="8.65" customHeight="1">
      <c r="A159" s="72"/>
      <c r="B159" s="9"/>
      <c r="C159" s="10" t="s">
        <v>102</v>
      </c>
      <c r="D159" s="4"/>
      <c r="E159" s="13">
        <v>0</v>
      </c>
      <c r="F159" s="13">
        <v>0</v>
      </c>
      <c r="G159" s="13">
        <v>0</v>
      </c>
      <c r="H159" s="13">
        <v>0</v>
      </c>
      <c r="I159" s="14">
        <v>0</v>
      </c>
      <c r="J159" s="7"/>
      <c r="K159" s="414"/>
    </row>
    <row r="160" spans="1:11" s="23" customFormat="1" ht="8.65" customHeight="1">
      <c r="A160" s="10" t="s">
        <v>108</v>
      </c>
      <c r="B160" s="9"/>
      <c r="C160" s="10" t="s">
        <v>101</v>
      </c>
      <c r="D160" s="4"/>
      <c r="E160" s="13">
        <v>0</v>
      </c>
      <c r="F160" s="13">
        <v>600</v>
      </c>
      <c r="G160" s="13">
        <v>7800</v>
      </c>
      <c r="H160" s="13">
        <v>10450</v>
      </c>
      <c r="I160" s="14">
        <v>12200</v>
      </c>
      <c r="J160" s="7"/>
      <c r="K160" s="414"/>
    </row>
    <row r="161" spans="1:11" s="23" customFormat="1" ht="8.65" customHeight="1">
      <c r="A161" s="72"/>
      <c r="B161" s="9"/>
      <c r="C161" s="10" t="s">
        <v>102</v>
      </c>
      <c r="D161" s="4"/>
      <c r="E161" s="13">
        <v>0</v>
      </c>
      <c r="F161" s="13">
        <v>0</v>
      </c>
      <c r="G161" s="13">
        <v>0</v>
      </c>
      <c r="H161" s="13">
        <v>0</v>
      </c>
      <c r="I161" s="14">
        <v>0</v>
      </c>
      <c r="J161" s="7"/>
      <c r="K161" s="414"/>
    </row>
    <row r="162" spans="1:11" s="23" customFormat="1" ht="8.65" customHeight="1">
      <c r="A162" s="10" t="s">
        <v>109</v>
      </c>
      <c r="B162" s="9"/>
      <c r="C162" s="10" t="s">
        <v>101</v>
      </c>
      <c r="D162" s="4"/>
      <c r="E162" s="13">
        <v>38568</v>
      </c>
      <c r="F162" s="13">
        <v>34520</v>
      </c>
      <c r="G162" s="13">
        <v>58520</v>
      </c>
      <c r="H162" s="13">
        <v>58520</v>
      </c>
      <c r="I162" s="14">
        <v>57520</v>
      </c>
      <c r="J162" s="7"/>
      <c r="K162" s="414"/>
    </row>
    <row r="163" spans="1:11" s="23" customFormat="1" ht="8.65" customHeight="1">
      <c r="A163" s="72"/>
      <c r="B163" s="9"/>
      <c r="C163" s="10" t="s">
        <v>102</v>
      </c>
      <c r="D163" s="4"/>
      <c r="E163" s="13">
        <v>0</v>
      </c>
      <c r="F163" s="13">
        <v>0</v>
      </c>
      <c r="G163" s="13">
        <v>0</v>
      </c>
      <c r="H163" s="13">
        <v>0</v>
      </c>
      <c r="I163" s="14">
        <v>0</v>
      </c>
      <c r="J163" s="7"/>
      <c r="K163" s="414"/>
    </row>
    <row r="164" spans="1:11" s="23" customFormat="1" ht="8.65" customHeight="1">
      <c r="A164" s="10" t="s">
        <v>219</v>
      </c>
      <c r="B164" s="9"/>
      <c r="C164" s="10" t="s">
        <v>101</v>
      </c>
      <c r="D164" s="4"/>
      <c r="E164" s="13">
        <v>0</v>
      </c>
      <c r="F164" s="13">
        <v>0</v>
      </c>
      <c r="G164" s="13">
        <v>0</v>
      </c>
      <c r="H164" s="13">
        <v>0</v>
      </c>
      <c r="I164" s="14">
        <v>22500</v>
      </c>
      <c r="J164" s="7"/>
      <c r="K164" s="414"/>
    </row>
    <row r="165" spans="1:11" s="23" customFormat="1" ht="8.65" customHeight="1">
      <c r="A165" s="72"/>
      <c r="B165" s="9"/>
      <c r="C165" s="10" t="s">
        <v>102</v>
      </c>
      <c r="D165" s="4"/>
      <c r="E165" s="13">
        <v>0</v>
      </c>
      <c r="F165" s="13">
        <v>0</v>
      </c>
      <c r="G165" s="13">
        <v>0</v>
      </c>
      <c r="H165" s="13">
        <v>0</v>
      </c>
      <c r="I165" s="14">
        <v>0</v>
      </c>
      <c r="J165" s="7"/>
      <c r="K165" s="414"/>
    </row>
    <row r="166" spans="1:11" s="23" customFormat="1" ht="8.65" customHeight="1">
      <c r="A166" s="10" t="s">
        <v>110</v>
      </c>
      <c r="B166" s="9"/>
      <c r="C166" s="10" t="s">
        <v>101</v>
      </c>
      <c r="D166" s="4"/>
      <c r="E166" s="13">
        <v>33100</v>
      </c>
      <c r="F166" s="13">
        <v>40700</v>
      </c>
      <c r="G166" s="13">
        <v>40700</v>
      </c>
      <c r="H166" s="13">
        <v>33100</v>
      </c>
      <c r="I166" s="14">
        <v>33100</v>
      </c>
      <c r="J166" s="7"/>
      <c r="K166" s="414"/>
    </row>
    <row r="167" spans="1:11" s="23" customFormat="1" ht="8.65" customHeight="1">
      <c r="A167" s="72"/>
      <c r="B167" s="9"/>
      <c r="C167" s="10" t="s">
        <v>102</v>
      </c>
      <c r="D167" s="4"/>
      <c r="E167" s="13">
        <v>0</v>
      </c>
      <c r="F167" s="13">
        <v>0</v>
      </c>
      <c r="G167" s="13">
        <v>0</v>
      </c>
      <c r="H167" s="13">
        <v>0</v>
      </c>
      <c r="I167" s="14">
        <v>0</v>
      </c>
      <c r="J167" s="7"/>
      <c r="K167" s="414"/>
    </row>
    <row r="168" spans="1:11" s="25" customFormat="1" ht="8.65" customHeight="1">
      <c r="A168" s="10" t="s">
        <v>111</v>
      </c>
      <c r="B168" s="5"/>
      <c r="C168" s="10" t="s">
        <v>112</v>
      </c>
      <c r="D168" s="4"/>
      <c r="E168" s="13">
        <v>0</v>
      </c>
      <c r="F168" s="13">
        <v>0</v>
      </c>
      <c r="G168" s="13">
        <v>0</v>
      </c>
      <c r="H168" s="13">
        <v>0</v>
      </c>
      <c r="I168" s="14">
        <v>0</v>
      </c>
      <c r="J168" s="7"/>
      <c r="K168" s="414"/>
    </row>
    <row r="169" spans="1:11" s="23" customFormat="1" ht="9.9499999999999993" customHeight="1">
      <c r="A169" s="10"/>
      <c r="B169" s="9"/>
      <c r="C169" s="131"/>
      <c r="D169" s="4"/>
      <c r="E169" s="13"/>
      <c r="F169" s="13"/>
      <c r="G169" s="13"/>
      <c r="H169" s="13"/>
      <c r="I169" s="13"/>
      <c r="J169" s="7"/>
      <c r="K169" s="414"/>
    </row>
    <row r="170" spans="1:11" s="25" customFormat="1" ht="9.9499999999999993" customHeight="1">
      <c r="A170" s="46" t="s">
        <v>220</v>
      </c>
      <c r="B170" s="126"/>
      <c r="C170" s="126"/>
      <c r="D170" s="91"/>
      <c r="E170" s="55">
        <v>105060</v>
      </c>
      <c r="F170" s="55">
        <v>264074</v>
      </c>
      <c r="G170" s="55">
        <v>311220</v>
      </c>
      <c r="H170" s="55">
        <v>306270</v>
      </c>
      <c r="I170" s="55">
        <v>329520</v>
      </c>
      <c r="J170" s="7"/>
      <c r="K170" s="414"/>
    </row>
    <row r="171" spans="1:11" s="25" customFormat="1" ht="9.9499999999999993" customHeight="1">
      <c r="A171" s="46" t="s">
        <v>113</v>
      </c>
      <c r="B171" s="126"/>
      <c r="C171" s="126"/>
      <c r="D171" s="91"/>
      <c r="E171" s="55">
        <v>0</v>
      </c>
      <c r="F171" s="55">
        <v>0</v>
      </c>
      <c r="G171" s="55">
        <v>0</v>
      </c>
      <c r="H171" s="55">
        <v>0</v>
      </c>
      <c r="I171" s="55">
        <v>0</v>
      </c>
      <c r="J171" s="7"/>
      <c r="K171" s="414"/>
    </row>
    <row r="172" spans="1:11" s="25" customFormat="1" ht="9.9499999999999993" customHeight="1">
      <c r="A172" s="2"/>
      <c r="B172" s="3"/>
      <c r="C172" s="3"/>
      <c r="D172" s="2"/>
      <c r="E172" s="7"/>
      <c r="F172" s="7"/>
      <c r="G172" s="7"/>
      <c r="H172" s="7"/>
      <c r="I172" s="7"/>
      <c r="J172" s="7"/>
      <c r="K172" s="414"/>
    </row>
    <row r="173" spans="1:11" s="25" customFormat="1" ht="9.9499999999999993" customHeight="1">
      <c r="A173" s="46" t="s">
        <v>114</v>
      </c>
      <c r="B173" s="120"/>
      <c r="C173" s="120"/>
      <c r="D173" s="91"/>
      <c r="E173" s="55">
        <v>105060</v>
      </c>
      <c r="F173" s="55">
        <v>264074</v>
      </c>
      <c r="G173" s="55">
        <v>311220</v>
      </c>
      <c r="H173" s="55">
        <v>306270</v>
      </c>
      <c r="I173" s="55">
        <v>329520</v>
      </c>
      <c r="J173" s="7"/>
      <c r="K173" s="414"/>
    </row>
    <row r="174" spans="1:11" s="25" customFormat="1" ht="8.65" customHeight="1">
      <c r="A174" s="66" t="s">
        <v>115</v>
      </c>
      <c r="B174" s="132"/>
      <c r="C174" s="132"/>
      <c r="D174" s="67"/>
      <c r="E174" s="1187">
        <v>-33100</v>
      </c>
      <c r="F174" s="1187">
        <v>-33100</v>
      </c>
      <c r="G174" s="1187">
        <v>-33100</v>
      </c>
      <c r="H174" s="1187">
        <v>-33100</v>
      </c>
      <c r="I174" s="1185">
        <v>-33100</v>
      </c>
      <c r="J174" s="7"/>
      <c r="K174" s="414"/>
    </row>
    <row r="175" spans="1:11" s="25" customFormat="1" ht="8.65" customHeight="1">
      <c r="A175" s="11" t="s">
        <v>116</v>
      </c>
      <c r="B175" s="133"/>
      <c r="C175" s="133"/>
      <c r="D175" s="68"/>
      <c r="E175" s="1188"/>
      <c r="F175" s="1188"/>
      <c r="G175" s="1188"/>
      <c r="H175" s="1188"/>
      <c r="I175" s="1186"/>
      <c r="J175" s="7"/>
      <c r="K175" s="414"/>
    </row>
    <row r="176" spans="1:11" s="25" customFormat="1" ht="9.9499999999999993" customHeight="1">
      <c r="A176" s="46" t="s">
        <v>117</v>
      </c>
      <c r="B176" s="120"/>
      <c r="C176" s="120"/>
      <c r="D176" s="91"/>
      <c r="E176" s="55">
        <v>71960</v>
      </c>
      <c r="F176" s="55">
        <v>230974</v>
      </c>
      <c r="G176" s="55">
        <v>278120</v>
      </c>
      <c r="H176" s="55">
        <v>273170</v>
      </c>
      <c r="I176" s="55">
        <v>296420</v>
      </c>
      <c r="J176" s="7"/>
      <c r="K176" s="414"/>
    </row>
    <row r="177" spans="1:11" s="23" customFormat="1" ht="9.9499999999999993" customHeight="1" thickBot="1">
      <c r="A177" s="2"/>
      <c r="B177" s="7"/>
      <c r="C177" s="7"/>
      <c r="D177" s="2"/>
      <c r="E177" s="7"/>
      <c r="F177" s="7"/>
      <c r="G177" s="7"/>
      <c r="H177" s="7"/>
      <c r="I177" s="7"/>
      <c r="J177" s="7"/>
      <c r="K177" s="414"/>
    </row>
    <row r="178" spans="1:11" s="25" customFormat="1" ht="9.9499999999999993" customHeight="1" thickBot="1">
      <c r="A178" s="77" t="s">
        <v>118</v>
      </c>
      <c r="B178" s="122"/>
      <c r="C178" s="3"/>
      <c r="D178" s="30"/>
      <c r="E178" s="7"/>
      <c r="F178" s="7"/>
      <c r="G178" s="7"/>
      <c r="H178" s="7"/>
      <c r="I178" s="7"/>
      <c r="J178" s="7"/>
      <c r="K178" s="414"/>
    </row>
    <row r="179" spans="1:11" s="23" customFormat="1" ht="9.9499999999999993" customHeight="1">
      <c r="A179" s="2"/>
      <c r="B179" s="7"/>
      <c r="C179" s="7"/>
      <c r="D179" s="2"/>
      <c r="E179" s="7"/>
      <c r="F179" s="7"/>
      <c r="G179" s="7"/>
      <c r="H179" s="7"/>
      <c r="I179" s="7"/>
      <c r="J179" s="7"/>
      <c r="K179" s="414"/>
    </row>
    <row r="180" spans="1:11" s="43" customFormat="1" ht="9.9499999999999993" customHeight="1">
      <c r="A180" s="70" t="s">
        <v>119</v>
      </c>
      <c r="B180" s="120"/>
      <c r="C180" s="120"/>
      <c r="D180" s="71"/>
      <c r="E180" s="69">
        <v>-10889</v>
      </c>
      <c r="F180" s="69">
        <v>3414</v>
      </c>
      <c r="G180" s="69">
        <v>-260916</v>
      </c>
      <c r="H180" s="69">
        <v>-80440</v>
      </c>
      <c r="I180" s="69">
        <v>-55290</v>
      </c>
      <c r="J180" s="56"/>
      <c r="K180" s="414"/>
    </row>
    <row r="181" spans="1:11" s="43" customFormat="1" ht="9.9499999999999993" customHeight="1">
      <c r="A181" s="70" t="s">
        <v>120</v>
      </c>
      <c r="B181" s="120"/>
      <c r="C181" s="120"/>
      <c r="D181" s="71"/>
      <c r="E181" s="69">
        <v>0</v>
      </c>
      <c r="F181" s="69">
        <v>0</v>
      </c>
      <c r="G181" s="69">
        <v>0</v>
      </c>
      <c r="H181" s="69">
        <v>0</v>
      </c>
      <c r="I181" s="69">
        <v>0</v>
      </c>
      <c r="J181" s="56"/>
      <c r="K181" s="414"/>
    </row>
    <row r="182" spans="1:11" s="23" customFormat="1" ht="9.9499999999999993" customHeight="1" thickBot="1">
      <c r="A182" s="65"/>
      <c r="B182" s="121"/>
      <c r="C182" s="121"/>
      <c r="D182" s="4"/>
      <c r="E182" s="13"/>
      <c r="F182" s="13"/>
      <c r="G182" s="13"/>
      <c r="H182" s="13"/>
      <c r="I182" s="13"/>
      <c r="J182" s="7"/>
      <c r="K182" s="414"/>
    </row>
    <row r="183" spans="1:11" s="23" customFormat="1" ht="11.1" customHeight="1" thickTop="1" thickBot="1">
      <c r="A183" s="92" t="s">
        <v>258</v>
      </c>
      <c r="B183" s="134"/>
      <c r="C183" s="135"/>
      <c r="D183" s="93"/>
      <c r="E183" s="90">
        <v>-10889</v>
      </c>
      <c r="F183" s="90">
        <v>3414</v>
      </c>
      <c r="G183" s="90">
        <v>-260916</v>
      </c>
      <c r="H183" s="90">
        <v>-80440</v>
      </c>
      <c r="I183" s="90">
        <v>-55290</v>
      </c>
      <c r="J183" s="78"/>
      <c r="K183" s="414"/>
    </row>
    <row r="184" spans="1:11" s="40" customFormat="1" ht="12" customHeight="1" thickTop="1">
      <c r="A184" s="145">
        <v>43</v>
      </c>
      <c r="B184" s="127" t="s">
        <v>305</v>
      </c>
      <c r="C184" s="39"/>
      <c r="D184" s="1144" t="s">
        <v>29</v>
      </c>
      <c r="E184" s="1144"/>
      <c r="F184" s="1144"/>
      <c r="G184" s="1144"/>
      <c r="H184" s="1144"/>
      <c r="I184" s="76" t="s">
        <v>244</v>
      </c>
      <c r="J184" s="39"/>
      <c r="K184" s="414"/>
    </row>
    <row r="185" spans="1:11" s="41" customFormat="1" ht="9.9499999999999993" customHeight="1">
      <c r="A185" s="128"/>
      <c r="B185" s="29"/>
      <c r="C185" s="29"/>
      <c r="D185" s="27"/>
      <c r="E185" s="27"/>
      <c r="F185" s="27"/>
      <c r="G185" s="27"/>
      <c r="H185" s="27"/>
      <c r="I185" s="26"/>
      <c r="J185" s="29"/>
      <c r="K185" s="414"/>
    </row>
    <row r="186" spans="1:11" s="25" customFormat="1" ht="9.9499999999999993" customHeight="1" thickBot="1">
      <c r="A186" s="1"/>
      <c r="B186" s="3"/>
      <c r="C186" s="3"/>
      <c r="D186" s="94" t="s">
        <v>31</v>
      </c>
      <c r="E186" s="95">
        <v>2005</v>
      </c>
      <c r="F186" s="95">
        <v>2006</v>
      </c>
      <c r="G186" s="95">
        <v>2007</v>
      </c>
      <c r="H186" s="95">
        <v>2008</v>
      </c>
      <c r="I186" s="95">
        <v>2009</v>
      </c>
      <c r="J186" s="3"/>
      <c r="K186" s="414"/>
    </row>
    <row r="187" spans="1:11" s="23" customFormat="1" ht="9.9499999999999993" customHeight="1" thickBot="1">
      <c r="A187" s="1145" t="s">
        <v>121</v>
      </c>
      <c r="B187" s="1146"/>
      <c r="C187" s="1147"/>
      <c r="D187" s="64"/>
      <c r="E187" s="7"/>
      <c r="F187" s="7"/>
      <c r="G187" s="7"/>
      <c r="H187" s="7"/>
      <c r="I187" s="7"/>
      <c r="J187" s="7"/>
      <c r="K187" s="414"/>
    </row>
    <row r="188" spans="1:11" s="23" customFormat="1" ht="9.9499999999999993" customHeight="1">
      <c r="A188" s="2"/>
      <c r="B188" s="7"/>
      <c r="C188" s="7"/>
      <c r="D188" s="2"/>
      <c r="E188" s="7"/>
      <c r="F188" s="7"/>
      <c r="G188" s="7"/>
      <c r="H188" s="7"/>
      <c r="I188" s="7"/>
      <c r="J188" s="7"/>
      <c r="K188" s="414"/>
    </row>
    <row r="189" spans="1:11" s="43" customFormat="1" ht="9.9499999999999993" customHeight="1">
      <c r="A189" s="42" t="s">
        <v>122</v>
      </c>
      <c r="B189" s="56"/>
      <c r="C189" s="56"/>
      <c r="D189" s="109"/>
      <c r="E189" s="56"/>
      <c r="F189" s="56"/>
      <c r="G189" s="56"/>
      <c r="H189" s="7"/>
      <c r="I189" s="56"/>
      <c r="J189" s="56"/>
      <c r="K189" s="414"/>
    </row>
    <row r="190" spans="1:11" s="23" customFormat="1" ht="8.65" customHeight="1">
      <c r="A190" s="2"/>
      <c r="B190" s="7"/>
      <c r="C190" s="7"/>
      <c r="D190" s="2"/>
      <c r="E190" s="7"/>
      <c r="F190" s="7"/>
      <c r="G190" s="7"/>
      <c r="H190" s="7"/>
      <c r="I190" s="7"/>
      <c r="J190" s="7"/>
      <c r="K190" s="414"/>
    </row>
    <row r="191" spans="1:11" s="23" customFormat="1" ht="8.65" customHeight="1">
      <c r="A191" s="10" t="s">
        <v>123</v>
      </c>
      <c r="B191" s="118"/>
      <c r="C191" s="118"/>
      <c r="D191" s="4"/>
      <c r="E191" s="13">
        <v>0</v>
      </c>
      <c r="F191" s="13">
        <v>0</v>
      </c>
      <c r="G191" s="13">
        <v>0</v>
      </c>
      <c r="H191" s="13">
        <v>0</v>
      </c>
      <c r="I191" s="14">
        <v>0</v>
      </c>
      <c r="J191" s="7"/>
      <c r="K191" s="414"/>
    </row>
    <row r="192" spans="1:11" s="23" customFormat="1" ht="8.65" customHeight="1">
      <c r="A192" s="10" t="s">
        <v>124</v>
      </c>
      <c r="B192" s="118"/>
      <c r="C192" s="118"/>
      <c r="D192" s="4"/>
      <c r="E192" s="13">
        <v>-5825</v>
      </c>
      <c r="F192" s="13">
        <v>0</v>
      </c>
      <c r="G192" s="13">
        <v>0</v>
      </c>
      <c r="H192" s="13">
        <v>0</v>
      </c>
      <c r="I192" s="14">
        <v>0</v>
      </c>
      <c r="J192" s="7"/>
      <c r="K192" s="414"/>
    </row>
    <row r="193" spans="1:11" s="23" customFormat="1" ht="8.65" customHeight="1">
      <c r="A193" s="10" t="s">
        <v>125</v>
      </c>
      <c r="B193" s="118"/>
      <c r="C193" s="118"/>
      <c r="D193" s="4"/>
      <c r="E193" s="13">
        <v>-2168226</v>
      </c>
      <c r="F193" s="13">
        <v>-1765770</v>
      </c>
      <c r="G193" s="13">
        <v>431591</v>
      </c>
      <c r="H193" s="13">
        <v>-49511</v>
      </c>
      <c r="I193" s="14">
        <v>-3275</v>
      </c>
      <c r="J193" s="7"/>
      <c r="K193" s="414"/>
    </row>
    <row r="194" spans="1:11" s="23" customFormat="1" ht="8.65" customHeight="1">
      <c r="A194" s="10" t="s">
        <v>126</v>
      </c>
      <c r="B194" s="118"/>
      <c r="C194" s="118"/>
      <c r="D194" s="4"/>
      <c r="E194" s="13">
        <v>-142379</v>
      </c>
      <c r="F194" s="13">
        <v>-13896</v>
      </c>
      <c r="G194" s="13">
        <v>0</v>
      </c>
      <c r="H194" s="13">
        <v>0</v>
      </c>
      <c r="I194" s="14">
        <v>0</v>
      </c>
      <c r="J194" s="7"/>
      <c r="K194" s="414"/>
    </row>
    <row r="195" spans="1:11" s="23" customFormat="1" ht="8.65" customHeight="1">
      <c r="A195" s="10" t="s">
        <v>127</v>
      </c>
      <c r="B195" s="118"/>
      <c r="C195" s="118"/>
      <c r="D195" s="4"/>
      <c r="E195" s="13">
        <v>0</v>
      </c>
      <c r="F195" s="13">
        <v>0</v>
      </c>
      <c r="G195" s="13">
        <v>0</v>
      </c>
      <c r="H195" s="13">
        <v>0</v>
      </c>
      <c r="I195" s="14">
        <v>0</v>
      </c>
      <c r="J195" s="7"/>
      <c r="K195" s="414"/>
    </row>
    <row r="196" spans="1:11" s="23" customFormat="1" ht="8.65" customHeight="1">
      <c r="A196" s="10" t="s">
        <v>128</v>
      </c>
      <c r="B196" s="118"/>
      <c r="C196" s="118"/>
      <c r="D196" s="4"/>
      <c r="E196" s="13">
        <v>0</v>
      </c>
      <c r="F196" s="13">
        <v>0</v>
      </c>
      <c r="G196" s="13">
        <v>0</v>
      </c>
      <c r="H196" s="13">
        <v>0</v>
      </c>
      <c r="I196" s="14">
        <v>0</v>
      </c>
      <c r="J196" s="7"/>
      <c r="K196" s="414"/>
    </row>
    <row r="197" spans="1:11" s="23" customFormat="1" ht="8.65" customHeight="1">
      <c r="A197" s="10" t="s">
        <v>129</v>
      </c>
      <c r="B197" s="118"/>
      <c r="C197" s="118"/>
      <c r="D197" s="4"/>
      <c r="E197" s="13">
        <v>-11941</v>
      </c>
      <c r="F197" s="13">
        <v>-70236</v>
      </c>
      <c r="G197" s="13">
        <v>-45143</v>
      </c>
      <c r="H197" s="13">
        <v>-15876</v>
      </c>
      <c r="I197" s="14">
        <v>-57938</v>
      </c>
      <c r="J197" s="7"/>
      <c r="K197" s="414"/>
    </row>
    <row r="198" spans="1:11" s="23" customFormat="1" ht="8.65" customHeight="1">
      <c r="A198" s="10" t="s">
        <v>130</v>
      </c>
      <c r="B198" s="118"/>
      <c r="C198" s="118"/>
      <c r="D198" s="4"/>
      <c r="E198" s="13">
        <v>-63736</v>
      </c>
      <c r="F198" s="13">
        <v>-31892</v>
      </c>
      <c r="G198" s="13">
        <v>351482</v>
      </c>
      <c r="H198" s="13">
        <v>-62313</v>
      </c>
      <c r="I198" s="14">
        <v>-698215</v>
      </c>
      <c r="J198" s="7"/>
      <c r="K198" s="414"/>
    </row>
    <row r="199" spans="1:11" s="23" customFormat="1" ht="8.65" customHeight="1">
      <c r="A199" s="10" t="s">
        <v>131</v>
      </c>
      <c r="B199" s="118"/>
      <c r="C199" s="118"/>
      <c r="D199" s="4"/>
      <c r="E199" s="13">
        <v>0</v>
      </c>
      <c r="F199" s="13">
        <v>0</v>
      </c>
      <c r="G199" s="13">
        <v>-30626</v>
      </c>
      <c r="H199" s="13">
        <v>-495108</v>
      </c>
      <c r="I199" s="14">
        <v>-25518</v>
      </c>
      <c r="J199" s="7"/>
      <c r="K199" s="414"/>
    </row>
    <row r="200" spans="1:11" s="25" customFormat="1" ht="8.65" customHeight="1">
      <c r="A200" s="10" t="s">
        <v>132</v>
      </c>
      <c r="B200" s="19"/>
      <c r="C200" s="19"/>
      <c r="D200" s="4"/>
      <c r="E200" s="13">
        <v>0</v>
      </c>
      <c r="F200" s="13">
        <v>-217695</v>
      </c>
      <c r="G200" s="13">
        <v>0</v>
      </c>
      <c r="H200" s="13">
        <v>-250</v>
      </c>
      <c r="I200" s="14">
        <v>-49468</v>
      </c>
      <c r="J200" s="7"/>
      <c r="K200" s="414"/>
    </row>
    <row r="201" spans="1:11" s="23" customFormat="1" ht="8.65" customHeight="1">
      <c r="A201" s="46" t="s">
        <v>240</v>
      </c>
      <c r="B201" s="120"/>
      <c r="C201" s="120"/>
      <c r="D201" s="71"/>
      <c r="E201" s="56"/>
      <c r="F201" s="56"/>
      <c r="G201" s="56"/>
      <c r="H201" s="56"/>
      <c r="I201" s="56"/>
      <c r="J201" s="7"/>
      <c r="K201" s="414"/>
    </row>
    <row r="202" spans="1:11" s="23" customFormat="1" ht="9.9499999999999993" customHeight="1">
      <c r="A202" s="96" t="s">
        <v>259</v>
      </c>
      <c r="B202" s="136"/>
      <c r="C202" s="120"/>
      <c r="D202" s="93"/>
      <c r="E202" s="90">
        <v>-2392107</v>
      </c>
      <c r="F202" s="90">
        <v>-2099489</v>
      </c>
      <c r="G202" s="90">
        <v>707304</v>
      </c>
      <c r="H202" s="90">
        <v>-623058</v>
      </c>
      <c r="I202" s="90">
        <v>-834414</v>
      </c>
      <c r="J202" s="79">
        <v>-5241764</v>
      </c>
      <c r="K202" s="414"/>
    </row>
    <row r="203" spans="1:11" s="23" customFormat="1" ht="9.9499999999999993" customHeight="1">
      <c r="A203" s="2"/>
      <c r="B203" s="7"/>
      <c r="C203" s="7"/>
      <c r="D203" s="2"/>
      <c r="E203" s="7"/>
      <c r="F203" s="7"/>
      <c r="G203" s="7"/>
      <c r="H203" s="7"/>
      <c r="I203" s="7"/>
      <c r="J203" s="7"/>
      <c r="K203" s="414"/>
    </row>
    <row r="204" spans="1:11" s="43" customFormat="1" ht="9.9499999999999993" customHeight="1">
      <c r="A204" s="42" t="s">
        <v>133</v>
      </c>
      <c r="B204" s="56"/>
      <c r="C204" s="56"/>
      <c r="D204" s="109"/>
      <c r="E204" s="56"/>
      <c r="F204" s="56"/>
      <c r="G204" s="56"/>
      <c r="H204" s="56"/>
      <c r="I204" s="56"/>
      <c r="J204" s="56"/>
      <c r="K204" s="414"/>
    </row>
    <row r="205" spans="1:11" s="23" customFormat="1" ht="8.65" customHeight="1">
      <c r="A205" s="1"/>
      <c r="B205" s="7"/>
      <c r="C205" s="7"/>
      <c r="D205" s="1"/>
      <c r="E205" s="7"/>
      <c r="F205" s="7"/>
      <c r="G205" s="7"/>
      <c r="H205" s="7"/>
      <c r="I205" s="7"/>
      <c r="J205" s="7"/>
      <c r="K205" s="414"/>
    </row>
    <row r="206" spans="1:11" s="23" customFormat="1" ht="9.9499999999999993" customHeight="1">
      <c r="A206" s="42" t="s">
        <v>134</v>
      </c>
      <c r="B206" s="7"/>
      <c r="C206" s="7"/>
      <c r="D206" s="1"/>
      <c r="E206" s="7"/>
      <c r="F206" s="7"/>
      <c r="G206" s="7"/>
      <c r="H206" s="7"/>
      <c r="I206" s="7"/>
      <c r="J206" s="7"/>
      <c r="K206" s="414"/>
    </row>
    <row r="207" spans="1:11" s="23" customFormat="1" ht="8.65" customHeight="1">
      <c r="A207" s="10" t="s">
        <v>135</v>
      </c>
      <c r="B207" s="118"/>
      <c r="C207" s="118"/>
      <c r="D207" s="4"/>
      <c r="E207" s="13">
        <v>2458328</v>
      </c>
      <c r="F207" s="13">
        <v>2106286</v>
      </c>
      <c r="G207" s="13">
        <v>349430</v>
      </c>
      <c r="H207" s="13">
        <v>648654</v>
      </c>
      <c r="I207" s="14">
        <v>944049</v>
      </c>
      <c r="J207" s="7"/>
      <c r="K207" s="414"/>
    </row>
    <row r="208" spans="1:11" s="23" customFormat="1" ht="8.65" customHeight="1">
      <c r="A208" s="10" t="s">
        <v>136</v>
      </c>
      <c r="B208" s="118"/>
      <c r="C208" s="118"/>
      <c r="D208" s="4"/>
      <c r="E208" s="13">
        <v>0</v>
      </c>
      <c r="F208" s="13">
        <v>0</v>
      </c>
      <c r="G208" s="13">
        <v>0</v>
      </c>
      <c r="H208" s="13">
        <v>0</v>
      </c>
      <c r="I208" s="14">
        <v>0</v>
      </c>
      <c r="J208" s="7"/>
      <c r="K208" s="414"/>
    </row>
    <row r="209" spans="1:11" s="23" customFormat="1" ht="8.65" customHeight="1">
      <c r="A209" s="10" t="s">
        <v>137</v>
      </c>
      <c r="B209" s="118"/>
      <c r="C209" s="118"/>
      <c r="D209" s="4"/>
      <c r="E209" s="13">
        <v>0</v>
      </c>
      <c r="F209" s="13">
        <v>0</v>
      </c>
      <c r="G209" s="13">
        <v>0</v>
      </c>
      <c r="H209" s="13">
        <v>0</v>
      </c>
      <c r="I209" s="14">
        <v>21000</v>
      </c>
      <c r="J209" s="7"/>
      <c r="K209" s="414"/>
    </row>
    <row r="210" spans="1:11" s="25" customFormat="1" ht="8.65" customHeight="1">
      <c r="A210" s="10" t="s">
        <v>138</v>
      </c>
      <c r="B210" s="19"/>
      <c r="C210" s="19"/>
      <c r="D210" s="4"/>
      <c r="E210" s="13">
        <v>0</v>
      </c>
      <c r="F210" s="13">
        <v>0</v>
      </c>
      <c r="G210" s="13">
        <v>0</v>
      </c>
      <c r="H210" s="13">
        <v>0</v>
      </c>
      <c r="I210" s="14">
        <v>0</v>
      </c>
      <c r="J210" s="7"/>
      <c r="K210" s="414"/>
    </row>
    <row r="211" spans="1:11" s="25" customFormat="1" ht="8.65" customHeight="1">
      <c r="A211" s="10" t="s">
        <v>139</v>
      </c>
      <c r="B211" s="19"/>
      <c r="C211" s="19"/>
      <c r="D211" s="4"/>
      <c r="E211" s="13">
        <v>0</v>
      </c>
      <c r="F211" s="13">
        <v>0</v>
      </c>
      <c r="G211" s="13">
        <v>0</v>
      </c>
      <c r="H211" s="13">
        <v>0</v>
      </c>
      <c r="I211" s="14">
        <v>0</v>
      </c>
      <c r="J211" s="7"/>
      <c r="K211" s="414"/>
    </row>
    <row r="212" spans="1:11" s="25" customFormat="1" ht="8.65" customHeight="1">
      <c r="A212" s="10" t="s">
        <v>140</v>
      </c>
      <c r="B212" s="19"/>
      <c r="C212" s="19"/>
      <c r="D212" s="4"/>
      <c r="E212" s="13">
        <v>0</v>
      </c>
      <c r="F212" s="13">
        <v>0</v>
      </c>
      <c r="G212" s="13">
        <v>0</v>
      </c>
      <c r="H212" s="13">
        <v>0</v>
      </c>
      <c r="I212" s="14">
        <v>0</v>
      </c>
      <c r="J212" s="7"/>
      <c r="K212" s="414"/>
    </row>
    <row r="213" spans="1:11" s="25" customFormat="1" ht="8.65" customHeight="1">
      <c r="A213" s="10"/>
      <c r="B213" s="19"/>
      <c r="C213" s="19"/>
      <c r="D213" s="4"/>
      <c r="E213" s="13"/>
      <c r="F213" s="13"/>
      <c r="G213" s="13"/>
      <c r="H213" s="13"/>
      <c r="I213" s="13"/>
      <c r="J213" s="7"/>
      <c r="K213" s="414"/>
    </row>
    <row r="214" spans="1:11" s="25" customFormat="1" ht="9.9499999999999993" customHeight="1">
      <c r="A214" s="46" t="s">
        <v>141</v>
      </c>
      <c r="B214" s="125"/>
      <c r="C214" s="125"/>
      <c r="D214" s="91"/>
      <c r="E214" s="55">
        <v>2458328</v>
      </c>
      <c r="F214" s="55">
        <v>2106286</v>
      </c>
      <c r="G214" s="55">
        <v>349430</v>
      </c>
      <c r="H214" s="55">
        <v>648654</v>
      </c>
      <c r="I214" s="55">
        <v>965049</v>
      </c>
      <c r="J214" s="7"/>
      <c r="K214" s="414"/>
    </row>
    <row r="215" spans="1:11" s="25" customFormat="1" ht="8.65" customHeight="1">
      <c r="A215" s="2"/>
      <c r="B215" s="3"/>
      <c r="C215" s="3"/>
      <c r="D215" s="2"/>
      <c r="E215" s="7"/>
      <c r="F215" s="7"/>
      <c r="G215" s="7"/>
      <c r="H215" s="7"/>
      <c r="I215" s="7"/>
      <c r="J215" s="7"/>
      <c r="K215" s="414"/>
    </row>
    <row r="216" spans="1:11" s="23" customFormat="1" ht="9.9499999999999993" customHeight="1">
      <c r="A216" s="42" t="s">
        <v>142</v>
      </c>
      <c r="B216" s="7"/>
      <c r="C216" s="7"/>
      <c r="D216" s="1"/>
      <c r="E216" s="7"/>
      <c r="F216" s="7"/>
      <c r="G216" s="7"/>
      <c r="H216" s="7"/>
      <c r="I216" s="7"/>
      <c r="J216" s="7"/>
      <c r="K216" s="414"/>
    </row>
    <row r="217" spans="1:11" s="25" customFormat="1" ht="8.65" customHeight="1">
      <c r="A217" s="10" t="s">
        <v>143</v>
      </c>
      <c r="B217" s="118"/>
      <c r="C217" s="118"/>
      <c r="D217" s="4"/>
      <c r="E217" s="13">
        <v>9263</v>
      </c>
      <c r="F217" s="13">
        <v>6249</v>
      </c>
      <c r="G217" s="13">
        <v>0</v>
      </c>
      <c r="H217" s="13">
        <v>1112</v>
      </c>
      <c r="I217" s="14">
        <v>0</v>
      </c>
      <c r="J217" s="7"/>
      <c r="K217" s="414"/>
    </row>
    <row r="218" spans="1:11" s="25" customFormat="1" ht="8.65" customHeight="1">
      <c r="A218" s="10" t="s">
        <v>144</v>
      </c>
      <c r="B218" s="118"/>
      <c r="C218" s="118"/>
      <c r="D218" s="4"/>
      <c r="E218" s="13">
        <v>22529</v>
      </c>
      <c r="F218" s="13">
        <v>548</v>
      </c>
      <c r="G218" s="13">
        <v>349229</v>
      </c>
      <c r="H218" s="13">
        <v>11958</v>
      </c>
      <c r="I218" s="14">
        <v>52371</v>
      </c>
      <c r="J218" s="7"/>
      <c r="K218" s="414"/>
    </row>
    <row r="219" spans="1:11" s="25" customFormat="1" ht="8.65" customHeight="1">
      <c r="A219" s="10" t="s">
        <v>227</v>
      </c>
      <c r="B219" s="118"/>
      <c r="C219" s="118"/>
      <c r="D219" s="4"/>
      <c r="E219" s="13">
        <v>0</v>
      </c>
      <c r="F219" s="13">
        <v>0</v>
      </c>
      <c r="G219" s="13">
        <v>0</v>
      </c>
      <c r="H219" s="13">
        <v>0</v>
      </c>
      <c r="I219" s="14">
        <v>0</v>
      </c>
      <c r="J219" s="7"/>
      <c r="K219" s="414"/>
    </row>
    <row r="220" spans="1:11" s="25" customFormat="1" ht="8.65" customHeight="1">
      <c r="A220" s="10" t="s">
        <v>145</v>
      </c>
      <c r="B220" s="118"/>
      <c r="C220" s="118"/>
      <c r="D220" s="4"/>
      <c r="E220" s="13">
        <v>0</v>
      </c>
      <c r="F220" s="13">
        <v>0</v>
      </c>
      <c r="G220" s="13">
        <v>0</v>
      </c>
      <c r="H220" s="13">
        <v>0</v>
      </c>
      <c r="I220" s="14">
        <v>0</v>
      </c>
      <c r="J220" s="7"/>
      <c r="K220" s="414"/>
    </row>
    <row r="221" spans="1:11" s="25" customFormat="1" ht="8.65" customHeight="1">
      <c r="A221" s="10" t="s">
        <v>146</v>
      </c>
      <c r="B221" s="118"/>
      <c r="C221" s="118"/>
      <c r="D221" s="4"/>
      <c r="E221" s="13">
        <v>0</v>
      </c>
      <c r="F221" s="13">
        <v>0</v>
      </c>
      <c r="G221" s="13">
        <v>0</v>
      </c>
      <c r="H221" s="13">
        <v>0</v>
      </c>
      <c r="I221" s="14">
        <v>0</v>
      </c>
      <c r="J221" s="7"/>
      <c r="K221" s="414"/>
    </row>
    <row r="222" spans="1:11" s="25" customFormat="1" ht="8.65" customHeight="1">
      <c r="A222" s="10" t="s">
        <v>147</v>
      </c>
      <c r="B222" s="118"/>
      <c r="C222" s="118"/>
      <c r="D222" s="4"/>
      <c r="E222" s="13">
        <v>34429</v>
      </c>
      <c r="F222" s="13">
        <v>0</v>
      </c>
      <c r="G222" s="13">
        <v>707505</v>
      </c>
      <c r="H222" s="13">
        <v>12526</v>
      </c>
      <c r="I222" s="14">
        <v>78264</v>
      </c>
      <c r="J222" s="7"/>
      <c r="K222" s="414"/>
    </row>
    <row r="223" spans="1:11" s="25" customFormat="1" ht="8.65" customHeight="1">
      <c r="A223" s="10" t="s">
        <v>148</v>
      </c>
      <c r="B223" s="118"/>
      <c r="C223" s="118"/>
      <c r="D223" s="4"/>
      <c r="E223" s="13">
        <v>0</v>
      </c>
      <c r="F223" s="13">
        <v>0</v>
      </c>
      <c r="G223" s="13">
        <v>0</v>
      </c>
      <c r="H223" s="13">
        <v>0</v>
      </c>
      <c r="I223" s="14">
        <v>0</v>
      </c>
      <c r="J223" s="7"/>
      <c r="K223" s="414"/>
    </row>
    <row r="224" spans="1:11" s="25" customFormat="1" ht="8.65" customHeight="1">
      <c r="A224" s="10" t="s">
        <v>149</v>
      </c>
      <c r="B224" s="118"/>
      <c r="C224" s="118"/>
      <c r="D224" s="4"/>
      <c r="E224" s="13">
        <v>0</v>
      </c>
      <c r="F224" s="13">
        <v>0</v>
      </c>
      <c r="G224" s="13">
        <v>0</v>
      </c>
      <c r="H224" s="13">
        <v>0</v>
      </c>
      <c r="I224" s="14">
        <v>0</v>
      </c>
      <c r="J224" s="7"/>
      <c r="K224" s="414"/>
    </row>
    <row r="225" spans="1:12" s="25" customFormat="1" ht="8.65" customHeight="1">
      <c r="A225" s="10" t="s">
        <v>150</v>
      </c>
      <c r="B225" s="118"/>
      <c r="C225" s="118"/>
      <c r="D225" s="4"/>
      <c r="E225" s="13">
        <v>0</v>
      </c>
      <c r="F225" s="13">
        <v>0</v>
      </c>
      <c r="G225" s="13">
        <v>0</v>
      </c>
      <c r="H225" s="13">
        <v>0</v>
      </c>
      <c r="I225" s="14">
        <v>0</v>
      </c>
      <c r="J225" s="7"/>
      <c r="K225" s="414"/>
    </row>
    <row r="226" spans="1:12" s="25" customFormat="1" ht="8.65" customHeight="1">
      <c r="A226" s="10"/>
      <c r="B226" s="118"/>
      <c r="C226" s="118"/>
      <c r="D226" s="4"/>
      <c r="E226" s="13"/>
      <c r="F226" s="13"/>
      <c r="G226" s="13"/>
      <c r="H226" s="13"/>
      <c r="I226" s="13"/>
      <c r="J226" s="7"/>
      <c r="K226" s="414"/>
    </row>
    <row r="227" spans="1:12" s="25" customFormat="1" ht="9.9499999999999993" customHeight="1">
      <c r="A227" s="46" t="s">
        <v>151</v>
      </c>
      <c r="B227" s="125"/>
      <c r="C227" s="125"/>
      <c r="D227" s="91"/>
      <c r="E227" s="55">
        <v>66221</v>
      </c>
      <c r="F227" s="55">
        <v>6797</v>
      </c>
      <c r="G227" s="55">
        <v>1056734</v>
      </c>
      <c r="H227" s="55">
        <v>25596</v>
      </c>
      <c r="I227" s="55">
        <v>130635</v>
      </c>
      <c r="J227" s="7"/>
      <c r="K227" s="414"/>
    </row>
    <row r="228" spans="1:12" s="25" customFormat="1" ht="9.9499999999999993" customHeight="1" thickBot="1">
      <c r="A228" s="2"/>
      <c r="B228" s="3"/>
      <c r="C228" s="3"/>
      <c r="D228" s="2"/>
      <c r="E228" s="7"/>
      <c r="F228" s="7"/>
      <c r="G228" s="7"/>
      <c r="H228" s="7"/>
      <c r="I228" s="7"/>
      <c r="J228" s="7"/>
      <c r="K228" s="414"/>
    </row>
    <row r="229" spans="1:12" s="23" customFormat="1" ht="9.9499999999999993" customHeight="1" thickBot="1">
      <c r="A229" s="1145" t="s">
        <v>152</v>
      </c>
      <c r="B229" s="1146"/>
      <c r="C229" s="1147"/>
      <c r="D229" s="64"/>
      <c r="E229" s="7"/>
      <c r="F229" s="7"/>
      <c r="G229" s="7"/>
      <c r="H229" s="7"/>
      <c r="I229" s="7"/>
      <c r="J229" s="7"/>
      <c r="K229" s="414"/>
    </row>
    <row r="230" spans="1:12" s="25" customFormat="1" ht="9.9499999999999993" customHeight="1">
      <c r="A230" s="2"/>
      <c r="B230" s="3"/>
      <c r="C230" s="3"/>
      <c r="D230" s="2"/>
      <c r="E230" s="7"/>
      <c r="F230" s="7"/>
      <c r="G230" s="7"/>
      <c r="H230" s="7"/>
      <c r="I230" s="7"/>
      <c r="J230" s="7"/>
      <c r="K230" s="414"/>
    </row>
    <row r="231" spans="1:12" s="25" customFormat="1" ht="8.65" customHeight="1">
      <c r="A231" s="10" t="s">
        <v>153</v>
      </c>
      <c r="B231" s="19"/>
      <c r="C231" s="19"/>
      <c r="D231" s="4"/>
      <c r="E231" s="13">
        <v>-10889</v>
      </c>
      <c r="F231" s="13">
        <v>3414</v>
      </c>
      <c r="G231" s="13">
        <v>-260916</v>
      </c>
      <c r="H231" s="13">
        <v>-80440</v>
      </c>
      <c r="I231" s="13">
        <v>-55290</v>
      </c>
      <c r="J231" s="7"/>
      <c r="K231" s="414"/>
    </row>
    <row r="232" spans="1:12" s="25" customFormat="1" ht="8.65" customHeight="1">
      <c r="A232" s="10" t="s">
        <v>154</v>
      </c>
      <c r="B232" s="19"/>
      <c r="C232" s="19"/>
      <c r="D232" s="4"/>
      <c r="E232" s="13">
        <v>-2392107</v>
      </c>
      <c r="F232" s="13">
        <v>-2099489</v>
      </c>
      <c r="G232" s="13">
        <v>707304</v>
      </c>
      <c r="H232" s="13">
        <v>-623058</v>
      </c>
      <c r="I232" s="13">
        <v>-834414</v>
      </c>
      <c r="J232" s="108" t="s">
        <v>271</v>
      </c>
      <c r="K232" s="414"/>
      <c r="L232" s="143"/>
    </row>
    <row r="233" spans="1:12" s="25" customFormat="1" ht="8.65" customHeight="1">
      <c r="A233" s="10" t="s">
        <v>155</v>
      </c>
      <c r="B233" s="19"/>
      <c r="C233" s="19"/>
      <c r="D233" s="4"/>
      <c r="E233" s="13">
        <v>-2331036</v>
      </c>
      <c r="F233" s="13">
        <v>-1865101</v>
      </c>
      <c r="G233" s="13">
        <v>724508</v>
      </c>
      <c r="H233" s="13">
        <v>-430328</v>
      </c>
      <c r="I233" s="13">
        <v>-593284</v>
      </c>
      <c r="J233" s="33">
        <v>-5241764</v>
      </c>
      <c r="K233" s="414"/>
    </row>
    <row r="234" spans="1:12" s="25" customFormat="1" ht="8.65" customHeight="1">
      <c r="A234" s="10"/>
      <c r="B234" s="19"/>
      <c r="C234" s="19"/>
      <c r="D234" s="4"/>
      <c r="E234" s="13"/>
      <c r="F234" s="13"/>
      <c r="G234" s="13"/>
      <c r="H234" s="13"/>
      <c r="I234" s="13"/>
      <c r="J234" s="7"/>
      <c r="K234" s="414"/>
    </row>
    <row r="235" spans="1:12" s="62" customFormat="1" ht="9.9499999999999993" customHeight="1">
      <c r="A235" s="1148" t="s">
        <v>260</v>
      </c>
      <c r="B235" s="1149"/>
      <c r="C235" s="1149"/>
      <c r="D235" s="1152"/>
      <c r="E235" s="1142">
        <v>-10889</v>
      </c>
      <c r="F235" s="1142">
        <v>3414</v>
      </c>
      <c r="G235" s="1142">
        <v>-260916</v>
      </c>
      <c r="H235" s="1142">
        <v>-80440</v>
      </c>
      <c r="I235" s="1142">
        <v>-55290</v>
      </c>
      <c r="J235" s="80"/>
      <c r="K235" s="414"/>
    </row>
    <row r="236" spans="1:12" s="62" customFormat="1" ht="9.9499999999999993" customHeight="1">
      <c r="A236" s="1150"/>
      <c r="B236" s="1151"/>
      <c r="C236" s="1151"/>
      <c r="D236" s="1153"/>
      <c r="E236" s="1143"/>
      <c r="F236" s="1143"/>
      <c r="G236" s="1143"/>
      <c r="H236" s="1143"/>
      <c r="I236" s="1143"/>
      <c r="J236" s="80"/>
      <c r="K236" s="414"/>
    </row>
    <row r="237" spans="1:12" s="25" customFormat="1" ht="9.9499999999999993" customHeight="1" thickBot="1">
      <c r="A237" s="2"/>
      <c r="B237" s="3"/>
      <c r="C237" s="3"/>
      <c r="D237" s="2"/>
      <c r="E237" s="7"/>
      <c r="F237" s="7"/>
      <c r="G237" s="7"/>
      <c r="H237" s="7"/>
      <c r="I237" s="7"/>
      <c r="J237" s="3"/>
      <c r="K237" s="414"/>
    </row>
    <row r="238" spans="1:12" s="23" customFormat="1" ht="9.9499999999999993" customHeight="1" thickBot="1">
      <c r="A238" s="1145" t="s">
        <v>156</v>
      </c>
      <c r="B238" s="1146"/>
      <c r="C238" s="1147"/>
      <c r="D238" s="64"/>
      <c r="E238" s="7"/>
      <c r="F238" s="7"/>
      <c r="G238" s="7"/>
      <c r="H238" s="7"/>
      <c r="I238" s="7"/>
      <c r="J238" s="7"/>
      <c r="K238" s="414"/>
    </row>
    <row r="239" spans="1:12" s="25" customFormat="1" ht="9.9499999999999993" customHeight="1">
      <c r="A239" s="2"/>
      <c r="B239" s="3"/>
      <c r="C239" s="3"/>
      <c r="D239" s="2"/>
      <c r="E239" s="7"/>
      <c r="F239" s="7"/>
      <c r="G239" s="7"/>
      <c r="H239" s="7"/>
      <c r="I239" s="7"/>
      <c r="J239" s="3"/>
      <c r="K239" s="414"/>
    </row>
    <row r="240" spans="1:12" s="25" customFormat="1" ht="8.65" customHeight="1">
      <c r="A240" s="10" t="s">
        <v>81</v>
      </c>
      <c r="B240" s="19"/>
      <c r="C240" s="19"/>
      <c r="D240" s="4"/>
      <c r="E240" s="13">
        <v>107703</v>
      </c>
      <c r="F240" s="13">
        <v>170470</v>
      </c>
      <c r="G240" s="13">
        <v>268972</v>
      </c>
      <c r="H240" s="13">
        <v>273138</v>
      </c>
      <c r="I240" s="13">
        <v>239848</v>
      </c>
      <c r="J240" s="3"/>
      <c r="K240" s="414"/>
    </row>
    <row r="241" spans="1:11" s="25" customFormat="1" ht="8.65" customHeight="1">
      <c r="A241" s="10" t="s">
        <v>157</v>
      </c>
      <c r="B241" s="19"/>
      <c r="C241" s="19"/>
      <c r="D241" s="4"/>
      <c r="E241" s="13">
        <v>377724</v>
      </c>
      <c r="F241" s="13">
        <v>368679</v>
      </c>
      <c r="G241" s="13">
        <v>368501</v>
      </c>
      <c r="H241" s="13">
        <v>360337</v>
      </c>
      <c r="I241" s="13">
        <v>373270</v>
      </c>
      <c r="J241" s="3"/>
      <c r="K241" s="414"/>
    </row>
    <row r="242" spans="1:11" s="25" customFormat="1" ht="8.65" customHeight="1">
      <c r="A242" s="10" t="s">
        <v>214</v>
      </c>
      <c r="B242" s="19"/>
      <c r="C242" s="19"/>
      <c r="D242" s="150"/>
      <c r="E242" s="13">
        <v>186007</v>
      </c>
      <c r="F242" s="13">
        <v>170491</v>
      </c>
      <c r="G242" s="13">
        <v>151178</v>
      </c>
      <c r="H242" s="13">
        <v>170550</v>
      </c>
      <c r="I242" s="14">
        <v>167790</v>
      </c>
      <c r="J242" s="3"/>
      <c r="K242" s="414"/>
    </row>
    <row r="243" spans="1:11" s="25" customFormat="1" ht="8.65" customHeight="1">
      <c r="A243" s="10" t="s">
        <v>215</v>
      </c>
      <c r="B243" s="19"/>
      <c r="C243" s="19"/>
      <c r="D243" s="150"/>
      <c r="E243" s="13">
        <v>0</v>
      </c>
      <c r="F243" s="13">
        <v>0</v>
      </c>
      <c r="G243" s="13">
        <v>0</v>
      </c>
      <c r="H243" s="13">
        <v>0</v>
      </c>
      <c r="I243" s="14">
        <v>0</v>
      </c>
      <c r="J243" s="3"/>
      <c r="K243" s="414"/>
    </row>
    <row r="244" spans="1:11" s="25" customFormat="1" ht="8.65" customHeight="1">
      <c r="A244" s="10" t="s">
        <v>203</v>
      </c>
      <c r="B244" s="19"/>
      <c r="C244" s="19"/>
      <c r="D244" s="150"/>
      <c r="E244" s="13">
        <v>-33100</v>
      </c>
      <c r="F244" s="13">
        <v>-33100</v>
      </c>
      <c r="G244" s="13">
        <v>33100</v>
      </c>
      <c r="H244" s="13">
        <v>33100</v>
      </c>
      <c r="I244" s="14">
        <v>33100</v>
      </c>
      <c r="J244" s="3"/>
      <c r="K244" s="414"/>
    </row>
    <row r="245" spans="1:11" s="25" customFormat="1" ht="8.65" customHeight="1">
      <c r="A245" s="10"/>
      <c r="B245" s="19"/>
      <c r="C245" s="19"/>
      <c r="D245" s="4"/>
      <c r="E245" s="13"/>
      <c r="F245" s="13"/>
      <c r="G245" s="13"/>
      <c r="H245" s="13"/>
      <c r="I245" s="13"/>
      <c r="J245" s="3"/>
      <c r="K245" s="414"/>
    </row>
    <row r="246" spans="1:11" s="62" customFormat="1" ht="9.9499999999999993" customHeight="1">
      <c r="A246" s="46" t="s">
        <v>158</v>
      </c>
      <c r="B246" s="125"/>
      <c r="C246" s="125"/>
      <c r="D246" s="91"/>
      <c r="E246" s="55">
        <v>-50914</v>
      </c>
      <c r="F246" s="55">
        <v>5382</v>
      </c>
      <c r="G246" s="55">
        <v>18549</v>
      </c>
      <c r="H246" s="55">
        <v>50251</v>
      </c>
      <c r="I246" s="55">
        <v>1268</v>
      </c>
      <c r="J246" s="81"/>
      <c r="K246" s="414"/>
    </row>
    <row r="247" spans="1:11" s="25" customFormat="1" ht="9.9499999999999993" customHeight="1" thickBot="1">
      <c r="A247" s="1"/>
      <c r="B247" s="3"/>
      <c r="C247" s="3"/>
      <c r="D247" s="1"/>
      <c r="E247" s="7"/>
      <c r="F247" s="7"/>
      <c r="G247" s="7"/>
      <c r="H247" s="7"/>
      <c r="I247" s="7"/>
      <c r="J247" s="3"/>
      <c r="K247" s="414"/>
    </row>
    <row r="248" spans="1:11" s="23" customFormat="1" ht="9.9499999999999993" customHeight="1" thickBot="1">
      <c r="A248" s="1145" t="s">
        <v>194</v>
      </c>
      <c r="B248" s="1146"/>
      <c r="C248" s="1146"/>
      <c r="D248" s="1147"/>
      <c r="E248" s="7"/>
      <c r="F248" s="7"/>
      <c r="G248" s="7"/>
      <c r="H248" s="7"/>
      <c r="I248" s="7"/>
      <c r="J248" s="7"/>
      <c r="K248" s="414"/>
    </row>
    <row r="249" spans="1:11" s="25" customFormat="1" ht="9.9499999999999993" customHeight="1">
      <c r="A249" s="3"/>
      <c r="B249" s="3"/>
      <c r="C249" s="3"/>
      <c r="D249" s="3"/>
      <c r="E249" s="3"/>
      <c r="F249" s="3"/>
      <c r="G249" s="2"/>
      <c r="H249" s="2"/>
      <c r="I249" s="3"/>
      <c r="J249" s="3"/>
      <c r="K249" s="414"/>
    </row>
    <row r="250" spans="1:11" s="62" customFormat="1" ht="9.9499999999999993" customHeight="1">
      <c r="A250" s="97" t="s">
        <v>196</v>
      </c>
      <c r="B250" s="81"/>
      <c r="C250" s="81"/>
      <c r="D250" s="82"/>
      <c r="E250" s="57"/>
      <c r="F250" s="57"/>
      <c r="G250" s="57"/>
      <c r="H250" s="57"/>
      <c r="I250" s="57"/>
      <c r="J250" s="81"/>
      <c r="K250" s="414"/>
    </row>
    <row r="251" spans="1:11" s="25" customFormat="1" ht="8.65" customHeight="1">
      <c r="A251" s="10" t="s">
        <v>162</v>
      </c>
      <c r="B251" s="19"/>
      <c r="C251" s="19"/>
      <c r="D251" s="150"/>
      <c r="E251" s="13">
        <v>105445</v>
      </c>
      <c r="F251" s="13">
        <v>168850</v>
      </c>
      <c r="G251" s="13">
        <v>267391</v>
      </c>
      <c r="H251" s="13">
        <v>271021</v>
      </c>
      <c r="I251" s="14">
        <v>237974</v>
      </c>
      <c r="J251" s="3"/>
      <c r="K251" s="414"/>
    </row>
    <row r="252" spans="1:11" s="25" customFormat="1" ht="8.65" customHeight="1">
      <c r="A252" s="18" t="s">
        <v>216</v>
      </c>
      <c r="B252" s="19"/>
      <c r="C252" s="19"/>
      <c r="D252" s="150"/>
      <c r="E252" s="13">
        <v>0</v>
      </c>
      <c r="F252" s="13">
        <v>156000</v>
      </c>
      <c r="G252" s="13">
        <v>467500</v>
      </c>
      <c r="H252" s="13">
        <v>437500</v>
      </c>
      <c r="I252" s="14"/>
      <c r="J252" s="3"/>
      <c r="K252" s="414"/>
    </row>
    <row r="253" spans="1:11" s="25" customFormat="1" ht="8.65" customHeight="1">
      <c r="A253" s="18"/>
      <c r="B253" s="19"/>
      <c r="C253" s="19"/>
      <c r="D253" s="5"/>
      <c r="E253" s="13"/>
      <c r="F253" s="13"/>
      <c r="G253" s="13"/>
      <c r="H253" s="13"/>
      <c r="I253" s="13"/>
      <c r="J253" s="3"/>
      <c r="K253" s="414"/>
    </row>
    <row r="254" spans="1:11" s="101" customFormat="1" ht="9.9499999999999993" customHeight="1">
      <c r="A254" s="98" t="s">
        <v>195</v>
      </c>
      <c r="B254" s="125"/>
      <c r="C254" s="125"/>
      <c r="D254" s="99"/>
      <c r="E254" s="55">
        <v>105445</v>
      </c>
      <c r="F254" s="55">
        <v>324850</v>
      </c>
      <c r="G254" s="55">
        <v>734891</v>
      </c>
      <c r="H254" s="55">
        <v>708521</v>
      </c>
      <c r="I254" s="55">
        <v>237974</v>
      </c>
      <c r="J254" s="100"/>
      <c r="K254" s="414"/>
    </row>
    <row r="255" spans="1:11" s="25" customFormat="1" ht="8.65" customHeight="1">
      <c r="A255" s="1"/>
      <c r="B255" s="3"/>
      <c r="C255" s="3"/>
      <c r="D255" s="1"/>
      <c r="E255" s="7"/>
      <c r="F255" s="7"/>
      <c r="G255" s="7"/>
      <c r="H255" s="7"/>
      <c r="I255" s="7"/>
      <c r="J255" s="3"/>
      <c r="K255" s="414"/>
    </row>
    <row r="256" spans="1:11" s="101" customFormat="1" ht="9.9499999999999993" customHeight="1">
      <c r="A256" s="97" t="s">
        <v>197</v>
      </c>
      <c r="B256" s="100"/>
      <c r="C256" s="100"/>
      <c r="D256" s="97"/>
      <c r="E256" s="56"/>
      <c r="F256" s="56"/>
      <c r="G256" s="56"/>
      <c r="H256" s="56"/>
      <c r="I256" s="56"/>
      <c r="J256" s="100"/>
      <c r="K256" s="414"/>
    </row>
    <row r="257" spans="1:11" s="25" customFormat="1" ht="8.65" customHeight="1">
      <c r="A257" s="10" t="s">
        <v>163</v>
      </c>
      <c r="B257" s="19"/>
      <c r="C257" s="19"/>
      <c r="D257" s="5"/>
      <c r="E257" s="13">
        <v>9476054</v>
      </c>
      <c r="F257" s="13">
        <v>10613798</v>
      </c>
      <c r="G257" s="13">
        <v>9833324</v>
      </c>
      <c r="H257" s="13">
        <v>9367195</v>
      </c>
      <c r="I257" s="13">
        <v>10239368</v>
      </c>
      <c r="J257" s="3"/>
      <c r="K257" s="414"/>
    </row>
    <row r="258" spans="1:11" s="25" customFormat="1" ht="8.65" customHeight="1">
      <c r="A258" s="18" t="s">
        <v>162</v>
      </c>
      <c r="B258" s="19"/>
      <c r="C258" s="19"/>
      <c r="D258" s="5"/>
      <c r="E258" s="13">
        <v>107703</v>
      </c>
      <c r="F258" s="13">
        <v>170470</v>
      </c>
      <c r="G258" s="13">
        <v>268972</v>
      </c>
      <c r="H258" s="13">
        <v>273138</v>
      </c>
      <c r="I258" s="13">
        <v>239848</v>
      </c>
      <c r="J258" s="3"/>
      <c r="K258" s="414"/>
    </row>
    <row r="259" spans="1:11" s="25" customFormat="1" ht="8.65" customHeight="1">
      <c r="A259" s="18"/>
      <c r="B259" s="19"/>
      <c r="C259" s="19"/>
      <c r="D259" s="5"/>
      <c r="E259" s="13"/>
      <c r="F259" s="13"/>
      <c r="G259" s="13"/>
      <c r="H259" s="13"/>
      <c r="I259" s="13"/>
      <c r="J259" s="3"/>
      <c r="K259" s="414"/>
    </row>
    <row r="260" spans="1:11" s="101" customFormat="1" ht="9.9499999999999993" customHeight="1">
      <c r="A260" s="102" t="s">
        <v>198</v>
      </c>
      <c r="B260" s="137"/>
      <c r="C260" s="137"/>
      <c r="D260" s="103"/>
      <c r="E260" s="104">
        <v>1.1365806906545699</v>
      </c>
      <c r="F260" s="104">
        <v>1.6061168678733098</v>
      </c>
      <c r="G260" s="104">
        <v>2.735311070803728</v>
      </c>
      <c r="H260" s="104">
        <v>2.9158995835999999</v>
      </c>
      <c r="I260" s="104">
        <v>2.3424101956292613</v>
      </c>
      <c r="J260" s="100"/>
      <c r="K260" s="414"/>
    </row>
    <row r="261" spans="1:11" s="62" customFormat="1" ht="9.9499999999999993" customHeight="1" thickBot="1">
      <c r="A261" s="83"/>
      <c r="B261" s="138"/>
      <c r="C261" s="138"/>
      <c r="D261" s="83"/>
      <c r="E261" s="84"/>
      <c r="F261" s="84"/>
      <c r="G261" s="84"/>
      <c r="H261" s="84"/>
      <c r="I261" s="84"/>
      <c r="J261" s="81"/>
      <c r="K261" s="414"/>
    </row>
    <row r="262" spans="1:11" s="23" customFormat="1" ht="9.9499999999999993" customHeight="1" thickBot="1">
      <c r="A262" s="1145" t="s">
        <v>164</v>
      </c>
      <c r="B262" s="1146"/>
      <c r="C262" s="1146"/>
      <c r="D262" s="1147"/>
      <c r="E262" s="7"/>
      <c r="F262" s="7"/>
      <c r="G262" s="7"/>
      <c r="H262" s="7"/>
      <c r="I262" s="7"/>
      <c r="J262" s="7"/>
      <c r="K262" s="414"/>
    </row>
    <row r="263" spans="1:11" s="25" customFormat="1" ht="9.9499999999999993" customHeight="1">
      <c r="A263" s="1"/>
      <c r="B263" s="3"/>
      <c r="C263" s="3"/>
      <c r="D263" s="1"/>
      <c r="E263" s="7"/>
      <c r="F263" s="7"/>
      <c r="G263" s="7"/>
      <c r="H263" s="7"/>
      <c r="I263" s="7"/>
      <c r="J263" s="3"/>
      <c r="K263" s="414"/>
    </row>
    <row r="264" spans="1:11" s="101" customFormat="1" ht="9.9499999999999993" customHeight="1">
      <c r="A264" s="42" t="s">
        <v>183</v>
      </c>
      <c r="B264" s="100"/>
      <c r="C264" s="100"/>
      <c r="D264" s="42"/>
      <c r="E264" s="56"/>
      <c r="F264" s="56"/>
      <c r="G264" s="56"/>
      <c r="H264" s="56"/>
      <c r="I264" s="56"/>
      <c r="J264" s="100"/>
      <c r="K264" s="414"/>
    </row>
    <row r="265" spans="1:11" s="25" customFormat="1" ht="9.9499999999999993" customHeight="1">
      <c r="A265" s="37"/>
      <c r="B265" s="3"/>
      <c r="C265" s="3"/>
      <c r="D265" s="1"/>
      <c r="E265" s="7"/>
      <c r="F265" s="7"/>
      <c r="G265" s="7"/>
      <c r="H265" s="7"/>
      <c r="I265" s="7"/>
      <c r="J265" s="3"/>
      <c r="K265" s="414"/>
    </row>
    <row r="266" spans="1:11" s="25" customFormat="1" ht="8.65" customHeight="1">
      <c r="A266" s="18" t="s">
        <v>184</v>
      </c>
      <c r="B266" s="19"/>
      <c r="C266" s="19"/>
      <c r="D266" s="5"/>
      <c r="E266" s="13">
        <v>0</v>
      </c>
      <c r="F266" s="13">
        <v>0</v>
      </c>
      <c r="G266" s="13">
        <v>0</v>
      </c>
      <c r="H266" s="13">
        <v>0</v>
      </c>
      <c r="I266" s="14">
        <v>0</v>
      </c>
      <c r="J266" s="7"/>
      <c r="K266" s="414"/>
    </row>
    <row r="267" spans="1:11" s="25" customFormat="1" ht="8.65" customHeight="1">
      <c r="A267" s="18" t="s">
        <v>185</v>
      </c>
      <c r="B267" s="19"/>
      <c r="C267" s="19"/>
      <c r="D267" s="5"/>
      <c r="E267" s="13">
        <v>0</v>
      </c>
      <c r="F267" s="13">
        <v>0</v>
      </c>
      <c r="G267" s="13">
        <v>0</v>
      </c>
      <c r="H267" s="13">
        <v>0</v>
      </c>
      <c r="I267" s="14">
        <v>0</v>
      </c>
      <c r="J267" s="7"/>
      <c r="K267" s="414"/>
    </row>
    <row r="268" spans="1:11" s="25" customFormat="1" ht="8.65" customHeight="1">
      <c r="A268" s="18" t="s">
        <v>186</v>
      </c>
      <c r="B268" s="19"/>
      <c r="C268" s="19"/>
      <c r="D268" s="5"/>
      <c r="E268" s="13">
        <v>153931</v>
      </c>
      <c r="F268" s="13">
        <v>183840</v>
      </c>
      <c r="G268" s="13">
        <v>199835</v>
      </c>
      <c r="H268" s="13">
        <v>251423</v>
      </c>
      <c r="I268" s="14">
        <v>219036</v>
      </c>
      <c r="J268" s="7"/>
      <c r="K268" s="414"/>
    </row>
    <row r="269" spans="1:11" s="25" customFormat="1" ht="8.65" customHeight="1">
      <c r="A269" s="18" t="s">
        <v>187</v>
      </c>
      <c r="B269" s="19"/>
      <c r="C269" s="19"/>
      <c r="D269" s="5"/>
      <c r="E269" s="13">
        <v>170182</v>
      </c>
      <c r="F269" s="13">
        <v>198319</v>
      </c>
      <c r="G269" s="13">
        <v>247182</v>
      </c>
      <c r="H269" s="13">
        <v>237012</v>
      </c>
      <c r="I269" s="14">
        <v>230609</v>
      </c>
      <c r="J269" s="7"/>
      <c r="K269" s="414"/>
    </row>
    <row r="270" spans="1:11" s="25" customFormat="1" ht="8.65" customHeight="1">
      <c r="A270" s="18" t="s">
        <v>188</v>
      </c>
      <c r="B270" s="19"/>
      <c r="C270" s="19"/>
      <c r="D270" s="5"/>
      <c r="E270" s="13">
        <v>69359</v>
      </c>
      <c r="F270" s="13">
        <v>73761</v>
      </c>
      <c r="G270" s="13">
        <v>74132</v>
      </c>
      <c r="H270" s="13">
        <v>79577</v>
      </c>
      <c r="I270" s="14">
        <v>96276</v>
      </c>
      <c r="J270" s="7"/>
      <c r="K270" s="414"/>
    </row>
    <row r="271" spans="1:11" s="25" customFormat="1" ht="8.65" customHeight="1">
      <c r="A271" s="18" t="s">
        <v>189</v>
      </c>
      <c r="B271" s="19"/>
      <c r="C271" s="19"/>
      <c r="D271" s="5"/>
      <c r="E271" s="13">
        <v>0</v>
      </c>
      <c r="F271" s="13">
        <v>0</v>
      </c>
      <c r="G271" s="13">
        <v>0</v>
      </c>
      <c r="H271" s="13">
        <v>0</v>
      </c>
      <c r="I271" s="14">
        <v>0</v>
      </c>
      <c r="J271" s="7"/>
      <c r="K271" s="414"/>
    </row>
    <row r="272" spans="1:11" s="25" customFormat="1" ht="8.65" customHeight="1">
      <c r="A272" s="18" t="s">
        <v>166</v>
      </c>
      <c r="B272" s="19"/>
      <c r="C272" s="19"/>
      <c r="D272" s="5"/>
      <c r="E272" s="13">
        <v>0</v>
      </c>
      <c r="F272" s="13">
        <v>0</v>
      </c>
      <c r="G272" s="13">
        <v>0</v>
      </c>
      <c r="H272" s="13">
        <v>0</v>
      </c>
      <c r="I272" s="14">
        <v>0</v>
      </c>
      <c r="J272" s="7"/>
      <c r="K272" s="414"/>
    </row>
    <row r="273" spans="1:11" s="25" customFormat="1" ht="8.65" customHeight="1">
      <c r="A273" s="18"/>
      <c r="B273" s="19"/>
      <c r="C273" s="19"/>
      <c r="D273" s="5"/>
      <c r="E273" s="21"/>
      <c r="F273" s="21"/>
      <c r="G273" s="20"/>
      <c r="H273" s="20"/>
      <c r="I273" s="21"/>
      <c r="J273" s="7"/>
      <c r="K273" s="414"/>
    </row>
    <row r="274" spans="1:11" s="101" customFormat="1" ht="9.9499999999999993" customHeight="1">
      <c r="A274" s="46" t="s">
        <v>182</v>
      </c>
      <c r="B274" s="125"/>
      <c r="C274" s="125"/>
      <c r="D274" s="91"/>
      <c r="E274" s="55">
        <v>393472</v>
      </c>
      <c r="F274" s="55">
        <v>455920</v>
      </c>
      <c r="G274" s="55">
        <v>521149</v>
      </c>
      <c r="H274" s="55">
        <v>568012</v>
      </c>
      <c r="I274" s="55">
        <v>545921</v>
      </c>
      <c r="J274" s="100"/>
      <c r="K274" s="414"/>
    </row>
    <row r="275" spans="1:11" s="25" customFormat="1" ht="12" customHeight="1">
      <c r="A275" s="145">
        <v>43</v>
      </c>
      <c r="B275" s="127" t="s">
        <v>305</v>
      </c>
      <c r="C275" s="39"/>
      <c r="D275" s="1144" t="s">
        <v>29</v>
      </c>
      <c r="E275" s="1144"/>
      <c r="F275" s="1144"/>
      <c r="G275" s="1144"/>
      <c r="H275" s="1144"/>
      <c r="I275" s="76" t="s">
        <v>243</v>
      </c>
      <c r="J275" s="3"/>
      <c r="K275" s="414"/>
    </row>
    <row r="276" spans="1:11" s="25" customFormat="1" ht="9.9499999999999993" customHeight="1">
      <c r="A276" s="128"/>
      <c r="B276" s="29"/>
      <c r="C276" s="29"/>
      <c r="D276" s="27"/>
      <c r="E276" s="27"/>
      <c r="F276" s="27"/>
      <c r="G276" s="27"/>
      <c r="H276" s="27"/>
      <c r="I276" s="26"/>
      <c r="J276" s="3"/>
      <c r="K276" s="414"/>
    </row>
    <row r="277" spans="1:11" s="101" customFormat="1" ht="9.9499999999999993" customHeight="1">
      <c r="A277" s="42"/>
      <c r="B277" s="100"/>
      <c r="C277" s="100"/>
      <c r="D277" s="94" t="s">
        <v>31</v>
      </c>
      <c r="E277" s="95">
        <v>2005</v>
      </c>
      <c r="F277" s="95">
        <v>2006</v>
      </c>
      <c r="G277" s="95">
        <v>2007</v>
      </c>
      <c r="H277" s="95">
        <v>2008</v>
      </c>
      <c r="I277" s="95">
        <v>2009</v>
      </c>
      <c r="J277" s="56"/>
      <c r="K277" s="414"/>
    </row>
    <row r="278" spans="1:11" s="25" customFormat="1" ht="9.9499999999999993" customHeight="1" thickBot="1">
      <c r="A278" s="1"/>
      <c r="B278" s="3"/>
      <c r="C278" s="3"/>
      <c r="D278" s="60"/>
      <c r="E278" s="61"/>
      <c r="F278" s="61"/>
      <c r="G278" s="61"/>
      <c r="H278" s="61"/>
      <c r="I278" s="61"/>
      <c r="J278" s="7"/>
      <c r="K278" s="414"/>
    </row>
    <row r="279" spans="1:11" s="23" customFormat="1" ht="9.9499999999999993" customHeight="1" thickBot="1">
      <c r="A279" s="1145" t="s">
        <v>164</v>
      </c>
      <c r="B279" s="1146"/>
      <c r="C279" s="1146"/>
      <c r="D279" s="1147"/>
      <c r="E279" s="7"/>
      <c r="F279" s="7"/>
      <c r="G279" s="7"/>
      <c r="H279" s="7"/>
      <c r="I279" s="7"/>
      <c r="J279" s="7"/>
      <c r="K279" s="414"/>
    </row>
    <row r="280" spans="1:11" s="25" customFormat="1" ht="9.9499999999999993" customHeight="1">
      <c r="A280" s="30"/>
      <c r="B280" s="3"/>
      <c r="C280" s="3"/>
      <c r="D280" s="30"/>
      <c r="E280" s="7"/>
      <c r="F280" s="7"/>
      <c r="G280" s="7"/>
      <c r="H280" s="7"/>
      <c r="I280" s="7"/>
      <c r="J280" s="7"/>
      <c r="K280" s="414"/>
    </row>
    <row r="281" spans="1:11" s="101" customFormat="1" ht="9.9499999999999993" customHeight="1">
      <c r="A281" s="42" t="s">
        <v>200</v>
      </c>
      <c r="B281" s="100"/>
      <c r="C281" s="100"/>
      <c r="D281" s="42"/>
      <c r="E281" s="105"/>
      <c r="F281" s="105"/>
      <c r="G281" s="106"/>
      <c r="H281" s="106"/>
      <c r="I281" s="105"/>
      <c r="J281" s="56"/>
      <c r="K281" s="414"/>
    </row>
    <row r="282" spans="1:11" s="25" customFormat="1" ht="8.85" customHeight="1">
      <c r="A282" s="1"/>
      <c r="B282" s="3"/>
      <c r="C282" s="3"/>
      <c r="D282" s="2"/>
      <c r="E282" s="22"/>
      <c r="F282" s="22"/>
      <c r="G282" s="24"/>
      <c r="H282" s="24"/>
      <c r="I282" s="22"/>
      <c r="J282" s="7"/>
      <c r="K282" s="414"/>
    </row>
    <row r="283" spans="1:11" s="25" customFormat="1" ht="8.65" customHeight="1">
      <c r="A283" s="18" t="s">
        <v>186</v>
      </c>
      <c r="B283" s="19"/>
      <c r="C283" s="19"/>
      <c r="D283" s="5"/>
      <c r="E283" s="13">
        <v>0</v>
      </c>
      <c r="F283" s="13">
        <v>0</v>
      </c>
      <c r="G283" s="13">
        <v>0</v>
      </c>
      <c r="H283" s="13">
        <v>0</v>
      </c>
      <c r="I283" s="14">
        <v>0</v>
      </c>
      <c r="J283" s="7"/>
      <c r="K283" s="414"/>
    </row>
    <row r="284" spans="1:11" s="25" customFormat="1" ht="8.65" customHeight="1">
      <c r="A284" s="18" t="s">
        <v>189</v>
      </c>
      <c r="B284" s="19"/>
      <c r="C284" s="19"/>
      <c r="D284" s="5"/>
      <c r="E284" s="13">
        <v>0</v>
      </c>
      <c r="F284" s="13">
        <v>0</v>
      </c>
      <c r="G284" s="13">
        <v>0</v>
      </c>
      <c r="H284" s="13">
        <v>0</v>
      </c>
      <c r="I284" s="14">
        <v>0</v>
      </c>
      <c r="J284" s="7"/>
      <c r="K284" s="414"/>
    </row>
    <row r="285" spans="1:11" s="25" customFormat="1" ht="8.65" customHeight="1">
      <c r="A285" s="18" t="s">
        <v>166</v>
      </c>
      <c r="B285" s="19"/>
      <c r="C285" s="19"/>
      <c r="D285" s="5"/>
      <c r="E285" s="13">
        <v>0</v>
      </c>
      <c r="F285" s="13">
        <v>0</v>
      </c>
      <c r="G285" s="13">
        <v>0</v>
      </c>
      <c r="H285" s="13">
        <v>0</v>
      </c>
      <c r="I285" s="14">
        <v>0</v>
      </c>
      <c r="J285" s="7"/>
      <c r="K285" s="414"/>
    </row>
    <row r="286" spans="1:11" s="25" customFormat="1" ht="8.65" customHeight="1">
      <c r="A286" s="18"/>
      <c r="B286" s="19"/>
      <c r="C286" s="19"/>
      <c r="D286" s="5"/>
      <c r="E286" s="13"/>
      <c r="F286" s="13"/>
      <c r="G286" s="13"/>
      <c r="H286" s="13"/>
      <c r="I286" s="14"/>
      <c r="J286" s="7"/>
      <c r="K286" s="414"/>
    </row>
    <row r="287" spans="1:11" s="101" customFormat="1" ht="9.9499999999999993" customHeight="1">
      <c r="A287" s="98" t="s">
        <v>201</v>
      </c>
      <c r="B287" s="125"/>
      <c r="C287" s="125"/>
      <c r="D287" s="99"/>
      <c r="E287" s="55">
        <v>0</v>
      </c>
      <c r="F287" s="55">
        <v>0</v>
      </c>
      <c r="G287" s="55">
        <v>0</v>
      </c>
      <c r="H287" s="55">
        <v>0</v>
      </c>
      <c r="I287" s="55">
        <v>0</v>
      </c>
      <c r="J287" s="56"/>
      <c r="K287" s="414"/>
    </row>
    <row r="288" spans="1:11" s="25" customFormat="1" ht="8.65" customHeight="1">
      <c r="A288" s="3"/>
      <c r="B288" s="3"/>
      <c r="C288" s="3"/>
      <c r="D288" s="2"/>
      <c r="E288" s="22"/>
      <c r="F288" s="22"/>
      <c r="G288" s="24"/>
      <c r="H288" s="24"/>
      <c r="I288" s="22"/>
      <c r="J288" s="7"/>
      <c r="K288" s="414"/>
    </row>
    <row r="289" spans="1:12" s="25" customFormat="1" ht="8.65" customHeight="1">
      <c r="A289" s="3"/>
      <c r="B289" s="3"/>
      <c r="C289" s="3"/>
      <c r="D289" s="2"/>
      <c r="E289" s="22"/>
      <c r="F289" s="22"/>
      <c r="G289" s="24"/>
      <c r="H289" s="24"/>
      <c r="I289" s="22"/>
      <c r="J289" s="7"/>
      <c r="K289" s="414"/>
    </row>
    <row r="290" spans="1:12" s="101" customFormat="1" ht="9.9499999999999993" customHeight="1">
      <c r="A290" s="42" t="s">
        <v>199</v>
      </c>
      <c r="B290" s="100"/>
      <c r="C290" s="100"/>
      <c r="D290" s="42"/>
      <c r="E290" s="105"/>
      <c r="F290" s="105"/>
      <c r="G290" s="106"/>
      <c r="H290" s="106"/>
      <c r="I290" s="105"/>
      <c r="J290" s="56"/>
      <c r="K290" s="414"/>
    </row>
    <row r="291" spans="1:12" s="25" customFormat="1" ht="8.65" customHeight="1">
      <c r="A291" s="1"/>
      <c r="B291" s="3"/>
      <c r="C291" s="3"/>
      <c r="D291" s="1"/>
      <c r="E291" s="7"/>
      <c r="F291" s="7"/>
      <c r="G291" s="7"/>
      <c r="H291" s="7"/>
      <c r="I291" s="7"/>
      <c r="J291" s="3"/>
      <c r="K291" s="414"/>
    </row>
    <row r="292" spans="1:12" s="25" customFormat="1" ht="8.65" customHeight="1">
      <c r="A292" s="18" t="s">
        <v>184</v>
      </c>
      <c r="B292" s="19"/>
      <c r="C292" s="19"/>
      <c r="D292" s="17" t="s">
        <v>167</v>
      </c>
      <c r="E292" s="13">
        <v>0</v>
      </c>
      <c r="F292" s="13">
        <v>0</v>
      </c>
      <c r="G292" s="13">
        <v>0</v>
      </c>
      <c r="H292" s="13">
        <v>0</v>
      </c>
      <c r="I292" s="14">
        <v>0</v>
      </c>
      <c r="J292" s="3"/>
      <c r="K292" s="414"/>
    </row>
    <row r="293" spans="1:12" s="25" customFormat="1" ht="8.65" customHeight="1">
      <c r="A293" s="18" t="s">
        <v>185</v>
      </c>
      <c r="B293" s="19"/>
      <c r="C293" s="19"/>
      <c r="D293" s="17" t="s">
        <v>168</v>
      </c>
      <c r="E293" s="13">
        <v>0</v>
      </c>
      <c r="F293" s="13">
        <v>0</v>
      </c>
      <c r="G293" s="13">
        <v>0</v>
      </c>
      <c r="H293" s="13">
        <v>0</v>
      </c>
      <c r="I293" s="14">
        <v>0</v>
      </c>
      <c r="J293" s="3"/>
      <c r="K293" s="414"/>
    </row>
    <row r="294" spans="1:12" s="25" customFormat="1" ht="8.65" customHeight="1">
      <c r="A294" s="18" t="s">
        <v>186</v>
      </c>
      <c r="B294" s="19"/>
      <c r="C294" s="19"/>
      <c r="D294" s="17" t="s">
        <v>169</v>
      </c>
      <c r="E294" s="13">
        <v>0</v>
      </c>
      <c r="F294" s="13">
        <v>0</v>
      </c>
      <c r="G294" s="13">
        <v>0</v>
      </c>
      <c r="H294" s="13">
        <v>0</v>
      </c>
      <c r="I294" s="14">
        <v>0</v>
      </c>
      <c r="J294" s="3"/>
      <c r="K294" s="414"/>
    </row>
    <row r="295" spans="1:12" s="25" customFormat="1" ht="8.65" customHeight="1">
      <c r="A295" s="18" t="s">
        <v>187</v>
      </c>
      <c r="B295" s="19"/>
      <c r="C295" s="19"/>
      <c r="D295" s="17" t="s">
        <v>165</v>
      </c>
      <c r="E295" s="13">
        <v>0</v>
      </c>
      <c r="F295" s="13">
        <v>0</v>
      </c>
      <c r="G295" s="13">
        <v>0</v>
      </c>
      <c r="H295" s="13">
        <v>0</v>
      </c>
      <c r="I295" s="14">
        <v>0</v>
      </c>
      <c r="J295" s="3"/>
      <c r="K295" s="414"/>
    </row>
    <row r="296" spans="1:12" s="25" customFormat="1" ht="8.65" customHeight="1">
      <c r="A296" s="18" t="s">
        <v>188</v>
      </c>
      <c r="B296" s="19"/>
      <c r="C296" s="19"/>
      <c r="D296" s="17" t="s">
        <v>170</v>
      </c>
      <c r="E296" s="13">
        <v>0</v>
      </c>
      <c r="F296" s="13">
        <v>0</v>
      </c>
      <c r="G296" s="13">
        <v>0</v>
      </c>
      <c r="H296" s="13">
        <v>0</v>
      </c>
      <c r="I296" s="14">
        <v>25525</v>
      </c>
      <c r="J296" s="3"/>
      <c r="K296" s="414"/>
    </row>
    <row r="297" spans="1:12" s="25" customFormat="1" ht="8.65" customHeight="1">
      <c r="A297" s="18" t="s">
        <v>189</v>
      </c>
      <c r="B297" s="19"/>
      <c r="C297" s="19"/>
      <c r="D297" s="17" t="s">
        <v>209</v>
      </c>
      <c r="E297" s="13">
        <v>0</v>
      </c>
      <c r="F297" s="13">
        <v>0</v>
      </c>
      <c r="G297" s="13">
        <v>0</v>
      </c>
      <c r="H297" s="13">
        <v>0</v>
      </c>
      <c r="I297" s="14">
        <v>0</v>
      </c>
      <c r="J297" s="3"/>
      <c r="K297" s="414"/>
    </row>
    <row r="298" spans="1:12" s="25" customFormat="1" ht="8.65" customHeight="1">
      <c r="A298" s="18" t="s">
        <v>166</v>
      </c>
      <c r="B298" s="19"/>
      <c r="C298" s="19"/>
      <c r="D298" s="17" t="s">
        <v>210</v>
      </c>
      <c r="E298" s="13">
        <v>0</v>
      </c>
      <c r="F298" s="13">
        <v>0</v>
      </c>
      <c r="G298" s="13">
        <v>0</v>
      </c>
      <c r="H298" s="13">
        <v>0</v>
      </c>
      <c r="I298" s="14">
        <v>0</v>
      </c>
      <c r="J298" s="3"/>
      <c r="K298" s="414"/>
    </row>
    <row r="299" spans="1:12" s="25" customFormat="1" ht="8.65" customHeight="1">
      <c r="A299" s="18" t="s">
        <v>213</v>
      </c>
      <c r="B299" s="19"/>
      <c r="C299" s="19"/>
      <c r="D299" s="17"/>
      <c r="E299" s="13">
        <v>0</v>
      </c>
      <c r="F299" s="13">
        <v>0</v>
      </c>
      <c r="G299" s="13">
        <v>0</v>
      </c>
      <c r="H299" s="13">
        <v>0</v>
      </c>
      <c r="I299" s="14">
        <v>0</v>
      </c>
      <c r="J299" s="3"/>
      <c r="K299" s="414"/>
    </row>
    <row r="300" spans="1:12" s="25" customFormat="1" ht="8.65" customHeight="1">
      <c r="A300" s="18"/>
      <c r="B300" s="19"/>
      <c r="C300" s="19"/>
      <c r="D300" s="5"/>
      <c r="E300" s="13"/>
      <c r="F300" s="13"/>
      <c r="G300" s="13"/>
      <c r="H300" s="13"/>
      <c r="I300" s="13"/>
      <c r="J300" s="3"/>
      <c r="K300" s="414"/>
    </row>
    <row r="301" spans="1:12" s="101" customFormat="1" ht="9.9499999999999993" customHeight="1">
      <c r="A301" s="46" t="s">
        <v>191</v>
      </c>
      <c r="B301" s="125"/>
      <c r="C301" s="125"/>
      <c r="D301" s="91"/>
      <c r="E301" s="69">
        <v>0</v>
      </c>
      <c r="F301" s="69">
        <v>0</v>
      </c>
      <c r="G301" s="107">
        <v>0</v>
      </c>
      <c r="H301" s="107">
        <v>0</v>
      </c>
      <c r="I301" s="69">
        <v>25525</v>
      </c>
      <c r="J301" s="108" t="s">
        <v>270</v>
      </c>
      <c r="K301" s="414"/>
      <c r="L301" s="143"/>
    </row>
    <row r="302" spans="1:12" s="25" customFormat="1" ht="8.65" customHeight="1">
      <c r="A302" s="1"/>
      <c r="B302" s="3"/>
      <c r="C302" s="3"/>
      <c r="D302" s="2"/>
      <c r="E302" s="7"/>
      <c r="F302" s="7"/>
      <c r="G302" s="7"/>
      <c r="H302" s="7"/>
      <c r="I302" s="7"/>
      <c r="J302" s="33">
        <v>25525</v>
      </c>
      <c r="K302" s="414"/>
    </row>
    <row r="303" spans="1:12" s="25" customFormat="1" ht="8.65" customHeight="1">
      <c r="A303" s="1"/>
      <c r="B303" s="3"/>
      <c r="C303" s="3"/>
      <c r="D303" s="2"/>
      <c r="E303" s="7"/>
      <c r="F303" s="7"/>
      <c r="G303" s="7"/>
      <c r="H303" s="7"/>
      <c r="I303" s="7"/>
      <c r="J303" s="3"/>
      <c r="K303" s="414"/>
    </row>
    <row r="304" spans="1:12" s="101" customFormat="1" ht="9.9499999999999993" customHeight="1">
      <c r="A304" s="42" t="s">
        <v>202</v>
      </c>
      <c r="B304" s="100"/>
      <c r="C304" s="100"/>
      <c r="D304" s="42"/>
      <c r="E304" s="105"/>
      <c r="F304" s="105"/>
      <c r="G304" s="106"/>
      <c r="H304" s="106"/>
      <c r="I304" s="105"/>
      <c r="J304" s="56"/>
      <c r="K304" s="414"/>
    </row>
    <row r="305" spans="1:11" s="25" customFormat="1" ht="8.65" customHeight="1">
      <c r="A305" s="1"/>
      <c r="B305" s="3"/>
      <c r="C305" s="3"/>
      <c r="D305" s="1"/>
      <c r="E305" s="7"/>
      <c r="F305" s="7"/>
      <c r="G305" s="7"/>
      <c r="H305" s="7"/>
      <c r="I305" s="7"/>
      <c r="J305" s="3"/>
      <c r="K305" s="414"/>
    </row>
    <row r="306" spans="1:11" s="25" customFormat="1" ht="8.65" customHeight="1">
      <c r="A306" s="18" t="s">
        <v>184</v>
      </c>
      <c r="B306" s="19"/>
      <c r="C306" s="19"/>
      <c r="D306" s="17" t="s">
        <v>171</v>
      </c>
      <c r="E306" s="13">
        <v>0</v>
      </c>
      <c r="F306" s="13">
        <v>0</v>
      </c>
      <c r="G306" s="13">
        <v>0</v>
      </c>
      <c r="H306" s="13">
        <v>0</v>
      </c>
      <c r="I306" s="14">
        <v>0</v>
      </c>
      <c r="J306" s="3"/>
      <c r="K306" s="414"/>
    </row>
    <row r="307" spans="1:11" s="25" customFormat="1" ht="8.65" customHeight="1">
      <c r="A307" s="18" t="s">
        <v>185</v>
      </c>
      <c r="B307" s="19"/>
      <c r="C307" s="19"/>
      <c r="D307" s="17" t="s">
        <v>172</v>
      </c>
      <c r="E307" s="13">
        <v>0</v>
      </c>
      <c r="F307" s="13">
        <v>0</v>
      </c>
      <c r="G307" s="13">
        <v>0</v>
      </c>
      <c r="H307" s="13">
        <v>0</v>
      </c>
      <c r="I307" s="14">
        <v>0</v>
      </c>
      <c r="J307" s="3"/>
      <c r="K307" s="414"/>
    </row>
    <row r="308" spans="1:11" s="25" customFormat="1" ht="8.65" customHeight="1">
      <c r="A308" s="18" t="s">
        <v>186</v>
      </c>
      <c r="B308" s="19"/>
      <c r="C308" s="19"/>
      <c r="D308" s="17" t="s">
        <v>173</v>
      </c>
      <c r="E308" s="13">
        <v>52424</v>
      </c>
      <c r="F308" s="13">
        <v>80283</v>
      </c>
      <c r="G308" s="13">
        <v>141242</v>
      </c>
      <c r="H308" s="13">
        <v>231781</v>
      </c>
      <c r="I308" s="14">
        <v>273071</v>
      </c>
      <c r="J308" s="3"/>
      <c r="K308" s="414"/>
    </row>
    <row r="309" spans="1:11" s="25" customFormat="1" ht="8.65" customHeight="1">
      <c r="A309" s="18" t="s">
        <v>187</v>
      </c>
      <c r="B309" s="19"/>
      <c r="C309" s="19"/>
      <c r="D309" s="17" t="s">
        <v>174</v>
      </c>
      <c r="E309" s="13">
        <v>42100</v>
      </c>
      <c r="F309" s="13">
        <v>48950</v>
      </c>
      <c r="G309" s="13">
        <v>32502</v>
      </c>
      <c r="H309" s="13">
        <v>44944</v>
      </c>
      <c r="I309" s="14">
        <v>20302</v>
      </c>
      <c r="J309" s="3"/>
      <c r="K309" s="414"/>
    </row>
    <row r="310" spans="1:11" s="25" customFormat="1" ht="8.65" customHeight="1">
      <c r="A310" s="18" t="s">
        <v>188</v>
      </c>
      <c r="B310" s="19"/>
      <c r="C310" s="19"/>
      <c r="D310" s="17" t="s">
        <v>175</v>
      </c>
      <c r="E310" s="13">
        <v>14970</v>
      </c>
      <c r="F310" s="13">
        <v>11498</v>
      </c>
      <c r="G310" s="13">
        <v>8670</v>
      </c>
      <c r="H310" s="13">
        <v>247</v>
      </c>
      <c r="I310" s="14">
        <v>0</v>
      </c>
      <c r="J310" s="3"/>
      <c r="K310" s="414"/>
    </row>
    <row r="311" spans="1:11" s="25" customFormat="1" ht="8.65" customHeight="1">
      <c r="A311" s="18" t="s">
        <v>189</v>
      </c>
      <c r="B311" s="19"/>
      <c r="C311" s="19"/>
      <c r="D311" s="17" t="s">
        <v>211</v>
      </c>
      <c r="E311" s="13">
        <v>0</v>
      </c>
      <c r="F311" s="13">
        <v>0</v>
      </c>
      <c r="G311" s="13">
        <v>0</v>
      </c>
      <c r="H311" s="13">
        <v>0</v>
      </c>
      <c r="I311" s="14">
        <v>0</v>
      </c>
      <c r="J311" s="3"/>
      <c r="K311" s="414"/>
    </row>
    <row r="312" spans="1:11" s="25" customFormat="1" ht="8.65" customHeight="1">
      <c r="A312" s="18" t="s">
        <v>166</v>
      </c>
      <c r="B312" s="19"/>
      <c r="C312" s="19"/>
      <c r="D312" s="17" t="s">
        <v>212</v>
      </c>
      <c r="E312" s="13">
        <v>0</v>
      </c>
      <c r="F312" s="13">
        <v>0</v>
      </c>
      <c r="G312" s="13">
        <v>0</v>
      </c>
      <c r="H312" s="13">
        <v>0</v>
      </c>
      <c r="I312" s="14">
        <v>0</v>
      </c>
      <c r="J312" s="3"/>
      <c r="K312" s="414"/>
    </row>
    <row r="313" spans="1:11" s="25" customFormat="1" ht="8.65" customHeight="1">
      <c r="A313" s="18"/>
      <c r="B313" s="19"/>
      <c r="C313" s="19"/>
      <c r="D313" s="17"/>
      <c r="E313" s="13"/>
      <c r="F313" s="13"/>
      <c r="G313" s="13"/>
      <c r="H313" s="13"/>
      <c r="I313" s="14"/>
      <c r="J313" s="3"/>
      <c r="K313" s="414"/>
    </row>
    <row r="314" spans="1:11" s="101" customFormat="1" ht="9.9499999999999993" customHeight="1">
      <c r="A314" s="46" t="s">
        <v>190</v>
      </c>
      <c r="B314" s="125"/>
      <c r="C314" s="125"/>
      <c r="D314" s="91"/>
      <c r="E314" s="69">
        <v>109494</v>
      </c>
      <c r="F314" s="69">
        <v>140731</v>
      </c>
      <c r="G314" s="107">
        <v>182414</v>
      </c>
      <c r="H314" s="107">
        <v>276972</v>
      </c>
      <c r="I314" s="69">
        <v>293373</v>
      </c>
      <c r="J314" s="100"/>
      <c r="K314" s="414"/>
    </row>
    <row r="315" spans="1:11" s="25" customFormat="1" ht="8.65" customHeight="1" thickBot="1">
      <c r="A315" s="1"/>
      <c r="B315" s="3"/>
      <c r="C315" s="3"/>
      <c r="D315" s="2"/>
      <c r="E315" s="7"/>
      <c r="F315" s="7"/>
      <c r="G315" s="7"/>
      <c r="H315" s="7"/>
      <c r="I315" s="7"/>
      <c r="J315" s="3"/>
      <c r="K315" s="414"/>
    </row>
    <row r="316" spans="1:11" s="23" customFormat="1" ht="9.9499999999999993" customHeight="1" thickBot="1">
      <c r="A316" s="1145" t="s">
        <v>180</v>
      </c>
      <c r="B316" s="1146"/>
      <c r="C316" s="1147"/>
      <c r="D316" s="64"/>
      <c r="E316" s="7"/>
      <c r="F316" s="7"/>
      <c r="G316" s="7"/>
      <c r="H316" s="7"/>
      <c r="I316" s="7"/>
      <c r="J316" s="7"/>
      <c r="K316" s="414"/>
    </row>
    <row r="317" spans="1:11" s="25" customFormat="1" ht="8.65" customHeight="1">
      <c r="A317" s="1"/>
      <c r="B317" s="3"/>
      <c r="C317" s="3"/>
      <c r="D317" s="2"/>
      <c r="E317" s="7"/>
      <c r="F317" s="7"/>
      <c r="G317" s="7"/>
      <c r="H317" s="7"/>
      <c r="I317" s="7"/>
      <c r="J317" s="3"/>
      <c r="K317" s="414"/>
    </row>
    <row r="318" spans="1:11" s="25" customFormat="1" ht="8.65" customHeight="1">
      <c r="A318" s="18" t="s">
        <v>204</v>
      </c>
      <c r="B318" s="19"/>
      <c r="C318" s="19"/>
      <c r="D318" s="17" t="s">
        <v>161</v>
      </c>
      <c r="E318" s="13">
        <v>95719</v>
      </c>
      <c r="F318" s="13">
        <v>104219</v>
      </c>
      <c r="G318" s="13">
        <v>92039</v>
      </c>
      <c r="H318" s="13">
        <v>84029</v>
      </c>
      <c r="I318" s="14">
        <v>95195</v>
      </c>
      <c r="J318" s="3"/>
      <c r="K318" s="414"/>
    </row>
    <row r="319" spans="1:11" s="25" customFormat="1" ht="8.65" customHeight="1">
      <c r="A319" s="18" t="s">
        <v>179</v>
      </c>
      <c r="B319" s="19"/>
      <c r="C319" s="19"/>
      <c r="D319" s="17" t="s">
        <v>161</v>
      </c>
      <c r="E319" s="13">
        <v>153382</v>
      </c>
      <c r="F319" s="13">
        <v>153784</v>
      </c>
      <c r="G319" s="13">
        <v>155277</v>
      </c>
      <c r="H319" s="13">
        <v>153501</v>
      </c>
      <c r="I319" s="14">
        <v>150024</v>
      </c>
      <c r="J319" s="3"/>
      <c r="K319" s="414"/>
    </row>
    <row r="320" spans="1:11" s="25" customFormat="1" ht="8.65" customHeight="1">
      <c r="A320" s="18" t="s">
        <v>159</v>
      </c>
      <c r="B320" s="19"/>
      <c r="C320" s="19"/>
      <c r="D320" s="17" t="s">
        <v>161</v>
      </c>
      <c r="E320" s="13">
        <v>335800</v>
      </c>
      <c r="F320" s="13">
        <v>336347</v>
      </c>
      <c r="G320" s="13">
        <v>336399</v>
      </c>
      <c r="H320" s="13">
        <v>345661</v>
      </c>
      <c r="I320" s="14">
        <v>375912</v>
      </c>
      <c r="J320" s="3"/>
      <c r="K320" s="414"/>
    </row>
    <row r="321" spans="1:12" s="25" customFormat="1" ht="8.65" customHeight="1">
      <c r="A321" s="18"/>
      <c r="B321" s="19"/>
      <c r="C321" s="19"/>
      <c r="D321" s="17"/>
      <c r="E321" s="13"/>
      <c r="F321" s="13"/>
      <c r="G321" s="13"/>
      <c r="H321" s="13"/>
      <c r="I321" s="14"/>
      <c r="J321" s="3"/>
      <c r="K321" s="414"/>
    </row>
    <row r="322" spans="1:12" s="101" customFormat="1" ht="8.65" customHeight="1">
      <c r="A322" s="46" t="s">
        <v>192</v>
      </c>
      <c r="B322" s="125"/>
      <c r="C322" s="125"/>
      <c r="D322" s="91" t="s">
        <v>176</v>
      </c>
      <c r="E322" s="69">
        <v>694395</v>
      </c>
      <c r="F322" s="69">
        <v>735081</v>
      </c>
      <c r="G322" s="107">
        <v>766129</v>
      </c>
      <c r="H322" s="107">
        <v>860163</v>
      </c>
      <c r="I322" s="69">
        <v>914504</v>
      </c>
      <c r="J322" s="108" t="s">
        <v>270</v>
      </c>
      <c r="K322" s="414"/>
      <c r="L322" s="143"/>
    </row>
    <row r="323" spans="1:12" s="25" customFormat="1" ht="8.65" customHeight="1" thickBot="1">
      <c r="A323" s="37"/>
      <c r="B323" s="81"/>
      <c r="C323" s="81"/>
      <c r="D323" s="37"/>
      <c r="E323" s="87"/>
      <c r="F323" s="87"/>
      <c r="G323" s="88"/>
      <c r="H323" s="88"/>
      <c r="I323" s="87"/>
      <c r="J323" s="33">
        <v>3970272</v>
      </c>
      <c r="K323" s="414"/>
    </row>
    <row r="324" spans="1:12" s="23" customFormat="1" ht="9.9499999999999993" customHeight="1" thickBot="1">
      <c r="A324" s="1145" t="s">
        <v>257</v>
      </c>
      <c r="B324" s="1146"/>
      <c r="C324" s="1147"/>
      <c r="D324" s="64"/>
      <c r="E324" s="7"/>
      <c r="F324" s="7"/>
      <c r="G324" s="7"/>
      <c r="H324" s="7"/>
      <c r="I324" s="7"/>
      <c r="J324" s="7"/>
      <c r="K324" s="414"/>
    </row>
    <row r="325" spans="1:12" s="25" customFormat="1" ht="9.9499999999999993" customHeight="1">
      <c r="A325" s="37"/>
      <c r="B325" s="81"/>
      <c r="C325" s="81"/>
      <c r="D325" s="37"/>
      <c r="E325" s="87"/>
      <c r="F325" s="87"/>
      <c r="G325" s="88"/>
      <c r="H325" s="88"/>
      <c r="I325" s="87"/>
      <c r="J325" s="7"/>
      <c r="K325" s="414"/>
    </row>
    <row r="326" spans="1:12" s="25" customFormat="1" ht="9.9499999999999993" customHeight="1">
      <c r="A326" s="139" t="s">
        <v>267</v>
      </c>
      <c r="B326" s="139"/>
      <c r="C326" s="146"/>
      <c r="D326" s="58"/>
      <c r="E326" s="85"/>
      <c r="F326" s="85"/>
      <c r="G326" s="86"/>
      <c r="H326" s="86"/>
      <c r="I326" s="85"/>
      <c r="J326" s="7"/>
      <c r="K326" s="414"/>
    </row>
    <row r="327" spans="1:12" s="25" customFormat="1" ht="9.9499999999999993" customHeight="1">
      <c r="A327" s="140" t="s">
        <v>182</v>
      </c>
      <c r="B327" s="140"/>
      <c r="C327" s="147"/>
      <c r="D327" s="58"/>
      <c r="E327" s="13">
        <v>153931</v>
      </c>
      <c r="F327" s="13">
        <v>183840</v>
      </c>
      <c r="G327" s="13">
        <v>199835</v>
      </c>
      <c r="H327" s="13">
        <v>251423</v>
      </c>
      <c r="I327" s="14">
        <v>219036</v>
      </c>
      <c r="J327" s="7"/>
      <c r="K327" s="414"/>
    </row>
    <row r="328" spans="1:12" s="25" customFormat="1" ht="9.9499999999999993" customHeight="1">
      <c r="A328" s="140" t="s">
        <v>256</v>
      </c>
      <c r="B328" s="140"/>
      <c r="C328" s="146" t="s">
        <v>268</v>
      </c>
      <c r="D328" s="151"/>
      <c r="E328" s="13"/>
      <c r="F328" s="13"/>
      <c r="G328" s="13"/>
      <c r="H328" s="13">
        <v>-21035</v>
      </c>
      <c r="I328" s="14">
        <v>-20893</v>
      </c>
      <c r="J328" s="7"/>
      <c r="K328" s="414"/>
    </row>
    <row r="329" spans="1:12" s="25" customFormat="1" ht="9.9499999999999993" customHeight="1">
      <c r="A329" s="140" t="s">
        <v>255</v>
      </c>
      <c r="B329" s="140"/>
      <c r="C329" s="146" t="s">
        <v>268</v>
      </c>
      <c r="D329" s="151"/>
      <c r="E329" s="85"/>
      <c r="F329" s="85"/>
      <c r="G329" s="86"/>
      <c r="H329" s="13">
        <v>-162912</v>
      </c>
      <c r="I329" s="14">
        <v>-129329</v>
      </c>
      <c r="J329" s="7"/>
      <c r="K329" s="414"/>
    </row>
    <row r="330" spans="1:12" s="25" customFormat="1" ht="8.65" customHeight="1">
      <c r="A330" s="139" t="s">
        <v>263</v>
      </c>
      <c r="B330" s="139"/>
      <c r="C330" s="146"/>
      <c r="D330" s="58"/>
      <c r="E330" s="85"/>
      <c r="F330" s="85"/>
      <c r="G330" s="86"/>
      <c r="H330" s="86"/>
      <c r="I330" s="85"/>
      <c r="J330" s="7"/>
      <c r="K330" s="414"/>
    </row>
    <row r="331" spans="1:12" s="25" customFormat="1" ht="8.65" customHeight="1">
      <c r="A331" s="140" t="s">
        <v>253</v>
      </c>
      <c r="B331" s="140"/>
      <c r="C331" s="146" t="s">
        <v>268</v>
      </c>
      <c r="D331" s="148" t="s">
        <v>272</v>
      </c>
      <c r="E331" s="13"/>
      <c r="F331" s="85"/>
      <c r="G331" s="86"/>
      <c r="H331" s="13">
        <v>7060</v>
      </c>
      <c r="I331" s="14">
        <v>13770</v>
      </c>
      <c r="J331" s="7"/>
      <c r="K331" s="414"/>
    </row>
    <row r="332" spans="1:12" s="25" customFormat="1" ht="8.65" customHeight="1">
      <c r="A332" s="140" t="s">
        <v>182</v>
      </c>
      <c r="B332" s="140"/>
      <c r="C332" s="147"/>
      <c r="D332" s="58"/>
      <c r="E332" s="13">
        <v>170182</v>
      </c>
      <c r="F332" s="13">
        <v>198319</v>
      </c>
      <c r="G332" s="13">
        <v>247182</v>
      </c>
      <c r="H332" s="13">
        <v>237012</v>
      </c>
      <c r="I332" s="14">
        <v>230609</v>
      </c>
      <c r="J332" s="7"/>
      <c r="K332" s="414"/>
    </row>
    <row r="333" spans="1:12" s="25" customFormat="1" ht="8.65" customHeight="1">
      <c r="A333" s="140" t="s">
        <v>254</v>
      </c>
      <c r="B333" s="140"/>
      <c r="C333" s="147"/>
      <c r="D333" s="58"/>
      <c r="E333" s="13">
        <v>-163019</v>
      </c>
      <c r="F333" s="13">
        <v>-191672</v>
      </c>
      <c r="G333" s="13">
        <v>-203638</v>
      </c>
      <c r="H333" s="13">
        <v>-225280</v>
      </c>
      <c r="I333" s="14">
        <v>-178266</v>
      </c>
      <c r="J333" s="7"/>
      <c r="K333" s="414"/>
    </row>
    <row r="334" spans="1:12" s="25" customFormat="1" ht="8.65" customHeight="1">
      <c r="A334" s="139" t="s">
        <v>264</v>
      </c>
      <c r="B334" s="139"/>
      <c r="C334" s="146" t="s">
        <v>268</v>
      </c>
      <c r="D334" s="151"/>
      <c r="E334" s="13"/>
      <c r="F334" s="85"/>
      <c r="G334" s="86"/>
      <c r="H334" s="86"/>
      <c r="I334" s="85"/>
      <c r="J334" s="7"/>
      <c r="K334" s="414"/>
    </row>
    <row r="335" spans="1:12" s="25" customFormat="1" ht="8.65" customHeight="1">
      <c r="A335" s="140" t="s">
        <v>250</v>
      </c>
      <c r="B335" s="140"/>
      <c r="C335" s="1158" t="s">
        <v>269</v>
      </c>
      <c r="D335" s="1159"/>
      <c r="E335" s="85"/>
      <c r="F335" s="85"/>
      <c r="G335" s="86"/>
      <c r="H335" s="13">
        <v>33841</v>
      </c>
      <c r="I335" s="14">
        <v>35003</v>
      </c>
      <c r="J335" s="7"/>
      <c r="K335" s="414"/>
    </row>
    <row r="336" spans="1:12" s="25" customFormat="1" ht="8.65" customHeight="1">
      <c r="A336" s="139" t="s">
        <v>265</v>
      </c>
      <c r="B336" s="139"/>
      <c r="C336" s="146"/>
      <c r="D336" s="58"/>
      <c r="E336" s="85"/>
      <c r="F336" s="85"/>
      <c r="G336" s="86"/>
      <c r="H336" s="86"/>
      <c r="I336" s="85"/>
      <c r="J336" s="7"/>
      <c r="K336" s="414"/>
    </row>
    <row r="337" spans="1:11" s="25" customFormat="1" ht="8.65" customHeight="1">
      <c r="A337" s="140" t="s">
        <v>248</v>
      </c>
      <c r="B337" s="140"/>
      <c r="C337" s="146" t="s">
        <v>268</v>
      </c>
      <c r="D337" s="149" t="s">
        <v>273</v>
      </c>
      <c r="E337" s="85"/>
      <c r="F337" s="85"/>
      <c r="G337" s="86"/>
      <c r="H337" s="13">
        <v>27772</v>
      </c>
      <c r="I337" s="14">
        <v>28483</v>
      </c>
      <c r="J337" s="7"/>
      <c r="K337" s="414"/>
    </row>
    <row r="338" spans="1:11" s="25" customFormat="1" ht="8.65" customHeight="1">
      <c r="A338" s="140" t="s">
        <v>249</v>
      </c>
      <c r="B338" s="140"/>
      <c r="C338" s="146" t="s">
        <v>268</v>
      </c>
      <c r="D338" s="149" t="s">
        <v>274</v>
      </c>
      <c r="E338" s="85"/>
      <c r="F338" s="85"/>
      <c r="G338" s="86"/>
      <c r="H338" s="13">
        <v>46877</v>
      </c>
      <c r="I338" s="14">
        <v>45431</v>
      </c>
      <c r="J338" s="7"/>
      <c r="K338" s="414"/>
    </row>
    <row r="339" spans="1:11" s="25" customFormat="1" ht="8.65" customHeight="1">
      <c r="A339" s="140" t="s">
        <v>182</v>
      </c>
      <c r="B339" s="140"/>
      <c r="C339" s="147"/>
      <c r="D339" s="17"/>
      <c r="E339" s="13">
        <v>69359</v>
      </c>
      <c r="F339" s="13">
        <v>73761</v>
      </c>
      <c r="G339" s="13">
        <v>74132</v>
      </c>
      <c r="H339" s="13">
        <v>79577</v>
      </c>
      <c r="I339" s="14">
        <v>96276</v>
      </c>
      <c r="J339" s="7"/>
      <c r="K339" s="414"/>
    </row>
    <row r="340" spans="1:11" s="25" customFormat="1" ht="8.65" customHeight="1">
      <c r="A340" s="1160" t="s">
        <v>251</v>
      </c>
      <c r="B340" s="1161"/>
      <c r="C340" s="147"/>
      <c r="D340" s="17"/>
      <c r="E340" s="13">
        <v>-69359</v>
      </c>
      <c r="F340" s="13">
        <v>-70118</v>
      </c>
      <c r="G340" s="13">
        <v>-71304</v>
      </c>
      <c r="H340" s="13">
        <v>-71154</v>
      </c>
      <c r="I340" s="14">
        <v>-70505</v>
      </c>
      <c r="J340" s="7"/>
      <c r="K340" s="414"/>
    </row>
    <row r="341" spans="1:11" s="25" customFormat="1" ht="8.65" customHeight="1">
      <c r="A341" s="139" t="s">
        <v>266</v>
      </c>
      <c r="B341" s="139"/>
      <c r="C341" s="147"/>
      <c r="D341" s="58"/>
      <c r="E341" s="85"/>
      <c r="F341" s="85"/>
      <c r="G341" s="86"/>
      <c r="H341" s="86"/>
      <c r="I341" s="13"/>
      <c r="J341" s="7"/>
      <c r="K341" s="414"/>
    </row>
    <row r="342" spans="1:11" s="25" customFormat="1" ht="8.65" customHeight="1">
      <c r="A342" s="140" t="s">
        <v>182</v>
      </c>
      <c r="B342" s="140"/>
      <c r="C342" s="146" t="s">
        <v>268</v>
      </c>
      <c r="D342" s="151"/>
      <c r="E342" s="85"/>
      <c r="F342" s="85"/>
      <c r="G342" s="86"/>
      <c r="H342" s="13">
        <v>17242</v>
      </c>
      <c r="I342" s="14">
        <v>3927</v>
      </c>
      <c r="J342" s="7"/>
      <c r="K342" s="414"/>
    </row>
    <row r="343" spans="1:11" s="25" customFormat="1" ht="8.65" customHeight="1">
      <c r="A343" s="140" t="s">
        <v>252</v>
      </c>
      <c r="B343" s="140"/>
      <c r="C343" s="146" t="s">
        <v>268</v>
      </c>
      <c r="D343" s="151"/>
      <c r="E343" s="85"/>
      <c r="F343" s="85"/>
      <c r="G343" s="86"/>
      <c r="H343" s="13">
        <v>-1167</v>
      </c>
      <c r="I343" s="14">
        <v>-1386</v>
      </c>
      <c r="J343" s="7"/>
      <c r="K343" s="414"/>
    </row>
    <row r="344" spans="1:11" s="25" customFormat="1" ht="9.9499999999999993" customHeight="1" thickBot="1">
      <c r="A344" s="3"/>
      <c r="B344" s="3"/>
      <c r="C344" s="3"/>
      <c r="D344" s="35"/>
      <c r="E344" s="7"/>
      <c r="F344" s="7"/>
      <c r="G344" s="7"/>
      <c r="H344" s="7"/>
      <c r="I344" s="7"/>
      <c r="J344" s="7"/>
      <c r="K344" s="414"/>
    </row>
    <row r="345" spans="1:11" s="23" customFormat="1" ht="9.9499999999999993" customHeight="1" thickBot="1">
      <c r="A345" s="1145" t="s">
        <v>247</v>
      </c>
      <c r="B345" s="1146"/>
      <c r="C345" s="1147"/>
      <c r="D345" s="64"/>
      <c r="E345" s="7"/>
      <c r="F345" s="7"/>
      <c r="G345" s="7"/>
      <c r="H345" s="7"/>
      <c r="I345" s="7"/>
      <c r="J345" s="7"/>
      <c r="K345" s="414"/>
    </row>
    <row r="346" spans="1:11" s="25" customFormat="1" ht="8.65" customHeight="1">
      <c r="A346" s="3"/>
      <c r="B346" s="3"/>
      <c r="C346" s="3"/>
      <c r="D346" s="35"/>
      <c r="E346" s="7"/>
      <c r="F346" s="7"/>
      <c r="G346" s="7"/>
      <c r="H346" s="7"/>
      <c r="I346" s="7"/>
      <c r="J346" s="7"/>
      <c r="K346" s="414"/>
    </row>
    <row r="347" spans="1:11" s="25" customFormat="1" ht="8.65" customHeight="1">
      <c r="A347" s="3" t="s">
        <v>205</v>
      </c>
      <c r="B347" s="3"/>
      <c r="C347" s="3"/>
      <c r="D347" s="35" t="s">
        <v>275</v>
      </c>
      <c r="E347" s="13">
        <v>30347</v>
      </c>
      <c r="F347" s="13">
        <v>25476</v>
      </c>
      <c r="G347" s="13">
        <v>79755</v>
      </c>
      <c r="H347" s="13">
        <v>16171</v>
      </c>
      <c r="I347" s="14">
        <v>13461</v>
      </c>
      <c r="J347" s="3"/>
      <c r="K347" s="414"/>
    </row>
    <row r="348" spans="1:11" s="25" customFormat="1" ht="9.9499999999999993" customHeight="1" thickBot="1">
      <c r="A348" s="3"/>
      <c r="B348" s="3"/>
      <c r="C348" s="3"/>
      <c r="D348" s="35"/>
      <c r="E348" s="7"/>
      <c r="F348" s="7"/>
      <c r="G348" s="7"/>
      <c r="H348" s="7"/>
      <c r="I348" s="7"/>
      <c r="J348" s="3"/>
      <c r="K348" s="414"/>
    </row>
    <row r="349" spans="1:11" s="23" customFormat="1" ht="9.9499999999999993" customHeight="1" thickBot="1">
      <c r="A349" s="1145" t="s">
        <v>246</v>
      </c>
      <c r="B349" s="1146"/>
      <c r="C349" s="1147"/>
      <c r="D349" s="64"/>
      <c r="E349" s="7"/>
      <c r="F349" s="7"/>
      <c r="G349" s="7"/>
      <c r="H349" s="7"/>
      <c r="I349" s="7"/>
      <c r="J349" s="7"/>
      <c r="K349" s="414"/>
    </row>
    <row r="350" spans="1:11" s="25" customFormat="1" ht="8.65" customHeight="1">
      <c r="A350" s="3"/>
      <c r="B350" s="3"/>
      <c r="C350" s="3"/>
      <c r="D350" s="35"/>
      <c r="E350" s="7"/>
      <c r="F350" s="7"/>
      <c r="G350" s="7"/>
      <c r="H350" s="7"/>
      <c r="I350" s="7"/>
      <c r="J350" s="3"/>
      <c r="K350" s="414"/>
    </row>
    <row r="351" spans="1:11" s="25" customFormat="1" ht="8.65" customHeight="1">
      <c r="A351" s="18" t="s">
        <v>206</v>
      </c>
      <c r="B351" s="19"/>
      <c r="C351" s="19"/>
      <c r="D351" s="17" t="s">
        <v>279</v>
      </c>
      <c r="E351" s="13">
        <v>163019</v>
      </c>
      <c r="F351" s="13">
        <v>191672</v>
      </c>
      <c r="G351" s="13">
        <v>203638</v>
      </c>
      <c r="H351" s="13">
        <v>225280</v>
      </c>
      <c r="I351" s="13">
        <v>178266</v>
      </c>
      <c r="J351" s="3"/>
      <c r="K351" s="414"/>
    </row>
    <row r="352" spans="1:11" s="25" customFormat="1" ht="8.65" customHeight="1">
      <c r="A352" s="18" t="s">
        <v>207</v>
      </c>
      <c r="B352" s="19"/>
      <c r="C352" s="19"/>
      <c r="D352" s="17" t="s">
        <v>280</v>
      </c>
      <c r="E352" s="13">
        <v>69359</v>
      </c>
      <c r="F352" s="13">
        <v>70118</v>
      </c>
      <c r="G352" s="13">
        <v>71304</v>
      </c>
      <c r="H352" s="13">
        <v>71154</v>
      </c>
      <c r="I352" s="13">
        <v>70505</v>
      </c>
      <c r="J352" s="3"/>
      <c r="K352" s="414"/>
    </row>
    <row r="353" spans="1:12" s="25" customFormat="1" ht="8.85" customHeight="1">
      <c r="A353" s="18" t="s">
        <v>208</v>
      </c>
      <c r="B353" s="19"/>
      <c r="C353" s="19"/>
      <c r="D353" s="17" t="s">
        <v>281</v>
      </c>
      <c r="E353" s="13">
        <v>3480</v>
      </c>
      <c r="F353" s="13">
        <v>5910</v>
      </c>
      <c r="G353" s="13">
        <v>5475</v>
      </c>
      <c r="H353" s="13">
        <v>5880</v>
      </c>
      <c r="I353" s="14">
        <v>8920</v>
      </c>
      <c r="J353" s="3"/>
      <c r="K353" s="414"/>
    </row>
    <row r="354" spans="1:12" s="25" customFormat="1" ht="8.65" customHeight="1">
      <c r="A354" s="18" t="s">
        <v>221</v>
      </c>
      <c r="B354" s="19"/>
      <c r="C354" s="19"/>
      <c r="D354" s="17" t="s">
        <v>281</v>
      </c>
      <c r="E354" s="13">
        <v>0</v>
      </c>
      <c r="F354" s="13">
        <v>0</v>
      </c>
      <c r="G354" s="13">
        <v>0</v>
      </c>
      <c r="H354" s="13">
        <v>0</v>
      </c>
      <c r="I354" s="14">
        <v>0</v>
      </c>
      <c r="J354" s="3"/>
      <c r="K354" s="414"/>
    </row>
    <row r="355" spans="1:12" s="25" customFormat="1" ht="8.65" customHeight="1">
      <c r="A355" s="18" t="s">
        <v>217</v>
      </c>
      <c r="B355" s="19"/>
      <c r="C355" s="19"/>
      <c r="D355" s="17" t="s">
        <v>282</v>
      </c>
      <c r="E355" s="13">
        <v>0</v>
      </c>
      <c r="F355" s="13">
        <v>0</v>
      </c>
      <c r="G355" s="13">
        <v>0</v>
      </c>
      <c r="H355" s="13">
        <v>0</v>
      </c>
      <c r="I355" s="14">
        <v>0</v>
      </c>
      <c r="J355" s="3"/>
      <c r="K355" s="414"/>
    </row>
    <row r="356" spans="1:12" s="25" customFormat="1" ht="8.65" customHeight="1">
      <c r="A356" s="18" t="s">
        <v>218</v>
      </c>
      <c r="B356" s="19"/>
      <c r="C356" s="19"/>
      <c r="D356" s="17" t="s">
        <v>283</v>
      </c>
      <c r="E356" s="13">
        <v>0</v>
      </c>
      <c r="F356" s="13">
        <v>0</v>
      </c>
      <c r="G356" s="13">
        <v>0</v>
      </c>
      <c r="H356" s="13">
        <v>0</v>
      </c>
      <c r="I356" s="14">
        <v>0</v>
      </c>
      <c r="J356" s="3"/>
      <c r="K356" s="414"/>
    </row>
    <row r="357" spans="1:12" s="25" customFormat="1" ht="8.65" customHeight="1">
      <c r="A357" s="18"/>
      <c r="B357" s="19"/>
      <c r="C357" s="19"/>
      <c r="D357" s="17"/>
      <c r="E357" s="13"/>
      <c r="F357" s="13"/>
      <c r="G357" s="13"/>
      <c r="H357" s="13"/>
      <c r="I357" s="13"/>
      <c r="J357" s="3"/>
      <c r="K357" s="414"/>
    </row>
    <row r="358" spans="1:12" s="101" customFormat="1" ht="9.9499999999999993" customHeight="1">
      <c r="A358" s="46" t="s">
        <v>160</v>
      </c>
      <c r="B358" s="125"/>
      <c r="C358" s="125"/>
      <c r="D358" s="153"/>
      <c r="E358" s="69">
        <v>235858</v>
      </c>
      <c r="F358" s="69">
        <v>267700</v>
      </c>
      <c r="G358" s="107">
        <v>280417</v>
      </c>
      <c r="H358" s="107">
        <v>302314</v>
      </c>
      <c r="I358" s="69">
        <v>257691</v>
      </c>
      <c r="J358" s="100"/>
      <c r="K358" s="414"/>
    </row>
    <row r="359" spans="1:12" s="25" customFormat="1" ht="9.9499999999999993" customHeight="1" thickBot="1">
      <c r="A359" s="3"/>
      <c r="B359" s="3"/>
      <c r="C359" s="3"/>
      <c r="D359" s="154"/>
      <c r="E359" s="7"/>
      <c r="F359" s="7"/>
      <c r="G359" s="7"/>
      <c r="H359" s="7"/>
      <c r="I359" s="7"/>
      <c r="J359" s="3"/>
      <c r="K359" s="414"/>
    </row>
    <row r="360" spans="1:12" s="23" customFormat="1" ht="9.9499999999999993" customHeight="1" thickBot="1">
      <c r="A360" s="1145" t="s">
        <v>245</v>
      </c>
      <c r="B360" s="1146"/>
      <c r="C360" s="1147"/>
      <c r="D360" s="64"/>
      <c r="E360" s="7"/>
      <c r="F360" s="7"/>
      <c r="G360" s="7"/>
      <c r="H360" s="7"/>
      <c r="I360" s="7"/>
      <c r="J360" s="7"/>
      <c r="K360" s="414"/>
    </row>
    <row r="361" spans="1:12" s="25" customFormat="1" ht="8.65" customHeight="1">
      <c r="A361" s="3"/>
      <c r="B361" s="3"/>
      <c r="C361" s="3"/>
      <c r="D361" s="154"/>
      <c r="E361" s="7"/>
      <c r="F361" s="7"/>
      <c r="G361" s="7"/>
      <c r="H361" s="7"/>
      <c r="I361" s="7"/>
      <c r="J361" s="3"/>
      <c r="K361" s="414"/>
    </row>
    <row r="362" spans="1:12" s="25" customFormat="1" ht="8.85" customHeight="1">
      <c r="A362" s="18" t="s">
        <v>177</v>
      </c>
      <c r="B362" s="19"/>
      <c r="C362" s="19"/>
      <c r="D362" s="17" t="s">
        <v>276</v>
      </c>
      <c r="E362" s="13">
        <v>0</v>
      </c>
      <c r="F362" s="13">
        <v>0</v>
      </c>
      <c r="G362" s="13">
        <v>0</v>
      </c>
      <c r="H362" s="13">
        <v>0</v>
      </c>
      <c r="I362" s="14">
        <v>0</v>
      </c>
      <c r="J362" s="3"/>
      <c r="K362" s="414"/>
    </row>
    <row r="363" spans="1:12" s="25" customFormat="1" ht="8.85" customHeight="1">
      <c r="A363" s="18" t="s">
        <v>178</v>
      </c>
      <c r="B363" s="19"/>
      <c r="C363" s="19"/>
      <c r="D363" s="17" t="s">
        <v>277</v>
      </c>
      <c r="E363" s="13">
        <v>315732</v>
      </c>
      <c r="F363" s="13">
        <v>207085</v>
      </c>
      <c r="G363" s="13">
        <v>190832</v>
      </c>
      <c r="H363" s="13">
        <v>166098</v>
      </c>
      <c r="I363" s="14">
        <v>188625</v>
      </c>
      <c r="J363" s="3"/>
      <c r="K363" s="414"/>
      <c r="L363" s="143"/>
    </row>
    <row r="364" spans="1:12" s="25" customFormat="1" ht="8.85" customHeight="1">
      <c r="A364" s="18" t="s">
        <v>226</v>
      </c>
      <c r="B364" s="19"/>
      <c r="C364" s="19"/>
      <c r="D364" s="17" t="s">
        <v>278</v>
      </c>
      <c r="E364" s="13">
        <v>0</v>
      </c>
      <c r="F364" s="13">
        <v>0</v>
      </c>
      <c r="G364" s="13">
        <v>0</v>
      </c>
      <c r="H364" s="13">
        <v>0</v>
      </c>
      <c r="I364" s="14">
        <v>0</v>
      </c>
      <c r="J364" s="3"/>
      <c r="K364" s="414"/>
    </row>
    <row r="365" spans="1:12" s="25" customFormat="1" ht="8.65" customHeight="1">
      <c r="A365" s="29"/>
      <c r="D365" s="36"/>
      <c r="E365" s="7"/>
      <c r="F365" s="7"/>
      <c r="G365" s="7"/>
      <c r="H365" s="7"/>
      <c r="I365" s="7"/>
      <c r="J365" s="3"/>
      <c r="K365" s="414"/>
    </row>
    <row r="366" spans="1:12" s="25" customFormat="1" ht="8.65" customHeight="1">
      <c r="A366" s="29"/>
      <c r="D366" s="36"/>
      <c r="E366" s="7"/>
      <c r="F366" s="7"/>
      <c r="G366" s="7"/>
      <c r="H366" s="7"/>
      <c r="I366" s="7"/>
      <c r="J366" s="3"/>
      <c r="K366" s="414"/>
    </row>
  </sheetData>
  <mergeCells count="35">
    <mergeCell ref="D93:H93"/>
    <mergeCell ref="D184:H184"/>
    <mergeCell ref="A62:C62"/>
    <mergeCell ref="D1:H1"/>
    <mergeCell ref="A5:B5"/>
    <mergeCell ref="A7:B7"/>
    <mergeCell ref="A27:C27"/>
    <mergeCell ref="H174:H175"/>
    <mergeCell ref="I235:I236"/>
    <mergeCell ref="H235:H236"/>
    <mergeCell ref="I174:I175"/>
    <mergeCell ref="A96:C96"/>
    <mergeCell ref="A229:C229"/>
    <mergeCell ref="A146:C146"/>
    <mergeCell ref="A187:C187"/>
    <mergeCell ref="E174:E175"/>
    <mergeCell ref="F174:F175"/>
    <mergeCell ref="G174:G175"/>
    <mergeCell ref="A360:C360"/>
    <mergeCell ref="A316:C316"/>
    <mergeCell ref="A324:C324"/>
    <mergeCell ref="C335:D335"/>
    <mergeCell ref="A340:B340"/>
    <mergeCell ref="A345:C345"/>
    <mergeCell ref="A349:C349"/>
    <mergeCell ref="A248:D248"/>
    <mergeCell ref="A262:D262"/>
    <mergeCell ref="A279:D279"/>
    <mergeCell ref="A235:C236"/>
    <mergeCell ref="D235:D236"/>
    <mergeCell ref="D275:H275"/>
    <mergeCell ref="E235:E236"/>
    <mergeCell ref="F235:F236"/>
    <mergeCell ref="G235:G236"/>
    <mergeCell ref="A238:C238"/>
  </mergeCells>
  <phoneticPr fontId="33" type="noConversion"/>
  <printOptions horizontalCentered="1"/>
  <pageMargins left="0" right="0" top="0" bottom="0.59055118110236227" header="0.51181102362204722" footer="0.51181102362204722"/>
  <pageSetup paperSize="9" scale="97" fitToHeight="4" orientation="portrait" horizontalDpi="300" verticalDpi="300" r:id="rId1"/>
  <headerFooter alignWithMargins="0"/>
  <rowBreaks count="2" manualBreakCount="2">
    <brk id="92" max="8" man="1"/>
    <brk id="183" max="16383" man="1"/>
  </rowBreaks>
</worksheet>
</file>

<file path=xl/worksheets/sheet19.xml><?xml version="1.0" encoding="utf-8"?>
<worksheet xmlns="http://schemas.openxmlformats.org/spreadsheetml/2006/main" xmlns:r="http://schemas.openxmlformats.org/officeDocument/2006/relationships">
  <dimension ref="A1:L366"/>
  <sheetViews>
    <sheetView topLeftCell="A133" workbookViewId="0">
      <selection activeCell="I127" sqref="I127"/>
    </sheetView>
  </sheetViews>
  <sheetFormatPr baseColWidth="10" defaultColWidth="10.7109375" defaultRowHeight="8.65" customHeight="1"/>
  <cols>
    <col min="1" max="1" width="11.7109375" style="8" customWidth="1"/>
    <col min="2" max="2" width="18.7109375" style="2" customWidth="1"/>
    <col min="3" max="3" width="9.7109375" style="2" customWidth="1"/>
    <col min="4" max="4" width="10.7109375" style="2"/>
    <col min="5" max="9" width="9.7109375" style="16" customWidth="1"/>
    <col min="10" max="10" width="8.7109375" style="16" customWidth="1"/>
    <col min="11" max="11" width="10.7109375" style="424"/>
    <col min="12" max="16384" width="10.7109375" style="8"/>
  </cols>
  <sheetData>
    <row r="1" spans="1:11" s="40" customFormat="1" ht="12" customHeight="1">
      <c r="A1" s="145">
        <v>44</v>
      </c>
      <c r="B1" s="38" t="s">
        <v>306</v>
      </c>
      <c r="D1" s="1144" t="s">
        <v>29</v>
      </c>
      <c r="E1" s="1144"/>
      <c r="F1" s="1144"/>
      <c r="G1" s="1144"/>
      <c r="H1" s="1144"/>
      <c r="I1" s="76" t="s">
        <v>239</v>
      </c>
      <c r="J1" s="39"/>
      <c r="K1" s="415"/>
    </row>
    <row r="2" spans="1:11" s="41" customFormat="1" ht="9" customHeight="1">
      <c r="A2" s="28"/>
      <c r="D2" s="27"/>
      <c r="E2" s="27"/>
      <c r="F2" s="27"/>
      <c r="G2" s="27"/>
      <c r="H2" s="27"/>
      <c r="I2" s="26"/>
      <c r="J2" s="29"/>
      <c r="K2" s="415"/>
    </row>
    <row r="3" spans="1:11" s="25" customFormat="1" ht="9.9499999999999993" customHeight="1">
      <c r="A3" s="1"/>
      <c r="D3" s="94" t="s">
        <v>31</v>
      </c>
      <c r="E3" s="95">
        <v>2005</v>
      </c>
      <c r="F3" s="95">
        <v>2006</v>
      </c>
      <c r="G3" s="95">
        <v>2007</v>
      </c>
      <c r="H3" s="95">
        <v>2008</v>
      </c>
      <c r="I3" s="95">
        <v>2009</v>
      </c>
      <c r="J3" s="3"/>
      <c r="K3" s="415"/>
    </row>
    <row r="4" spans="1:11" s="25" customFormat="1" ht="9" customHeight="1" thickBot="1">
      <c r="A4" s="1"/>
      <c r="D4" s="60"/>
      <c r="E4" s="61"/>
      <c r="F4" s="61"/>
      <c r="G4" s="61"/>
      <c r="H4" s="61"/>
      <c r="I4" s="61"/>
      <c r="J4" s="3"/>
      <c r="K4" s="415"/>
    </row>
    <row r="5" spans="1:11" s="25" customFormat="1" ht="11.1" customHeight="1" thickBot="1">
      <c r="A5" s="1156" t="s">
        <v>238</v>
      </c>
      <c r="B5" s="1157"/>
      <c r="C5" s="59"/>
      <c r="D5" s="60"/>
      <c r="E5" s="141">
        <v>1009</v>
      </c>
      <c r="F5" s="141">
        <v>1019</v>
      </c>
      <c r="G5" s="141">
        <v>1080</v>
      </c>
      <c r="H5" s="141">
        <v>1095</v>
      </c>
      <c r="I5" s="141">
        <v>1124</v>
      </c>
      <c r="J5" s="3"/>
      <c r="K5" s="415"/>
    </row>
    <row r="6" spans="1:11" s="25" customFormat="1" ht="9.9499999999999993" customHeight="1" thickBot="1">
      <c r="A6" s="1"/>
      <c r="D6" s="60"/>
      <c r="E6" s="61"/>
      <c r="F6" s="61"/>
      <c r="G6" s="61"/>
      <c r="H6" s="61"/>
      <c r="I6" s="61"/>
      <c r="J6" s="3"/>
      <c r="K6" s="415"/>
    </row>
    <row r="7" spans="1:11" s="25" customFormat="1" ht="11.1" customHeight="1" thickBot="1">
      <c r="A7" s="1156" t="s">
        <v>30</v>
      </c>
      <c r="B7" s="1157"/>
      <c r="C7" s="59"/>
      <c r="D7" s="31"/>
      <c r="E7" s="3"/>
      <c r="F7" s="3"/>
      <c r="G7" s="3"/>
      <c r="H7" s="3"/>
      <c r="I7" s="3"/>
      <c r="J7" s="3"/>
      <c r="K7" s="415"/>
    </row>
    <row r="8" spans="1:11" s="25" customFormat="1" ht="9" customHeight="1">
      <c r="A8" s="2"/>
      <c r="D8" s="2"/>
      <c r="E8" s="3"/>
      <c r="F8" s="3"/>
      <c r="G8" s="3"/>
      <c r="H8" s="3"/>
      <c r="I8" s="3"/>
      <c r="J8" s="3"/>
      <c r="K8" s="415"/>
    </row>
    <row r="9" spans="1:11" s="25" customFormat="1" ht="9" customHeight="1">
      <c r="A9" s="46" t="s">
        <v>233</v>
      </c>
      <c r="B9" s="19"/>
      <c r="C9" s="19"/>
      <c r="D9" s="4"/>
      <c r="E9" s="142">
        <v>58</v>
      </c>
      <c r="F9" s="142">
        <v>63</v>
      </c>
      <c r="G9" s="142">
        <v>66</v>
      </c>
      <c r="H9" s="142">
        <v>66</v>
      </c>
      <c r="I9" s="142">
        <v>61</v>
      </c>
      <c r="J9" s="3"/>
      <c r="K9" s="415">
        <f>SUM(E9:I9)/5</f>
        <v>62.8</v>
      </c>
    </row>
    <row r="10" spans="1:11" s="25" customFormat="1" ht="8.85" customHeight="1">
      <c r="A10" s="10"/>
      <c r="B10" s="19"/>
      <c r="C10" s="19"/>
      <c r="D10" s="4"/>
      <c r="E10" s="54"/>
      <c r="F10" s="54"/>
      <c r="G10" s="21"/>
      <c r="H10" s="21"/>
      <c r="I10" s="54"/>
      <c r="J10" s="3"/>
      <c r="K10" s="415"/>
    </row>
    <row r="11" spans="1:11" s="23" customFormat="1" ht="9" customHeight="1">
      <c r="A11" s="46" t="s">
        <v>237</v>
      </c>
      <c r="B11" s="118"/>
      <c r="C11" s="118"/>
      <c r="D11" s="47" t="s">
        <v>181</v>
      </c>
      <c r="E11" s="13">
        <v>1875346</v>
      </c>
      <c r="F11" s="13">
        <v>2092177</v>
      </c>
      <c r="G11" s="13">
        <v>2459069</v>
      </c>
      <c r="H11" s="13">
        <v>2627263</v>
      </c>
      <c r="I11" s="14">
        <v>2468902</v>
      </c>
      <c r="J11" s="7"/>
      <c r="K11" s="414"/>
    </row>
    <row r="12" spans="1:11" s="44" customFormat="1" ht="8.85" customHeight="1">
      <c r="A12" s="48" t="s">
        <v>231</v>
      </c>
      <c r="B12" s="119"/>
      <c r="C12" s="119"/>
      <c r="D12" s="49"/>
      <c r="E12" s="13">
        <v>90453</v>
      </c>
      <c r="F12" s="13">
        <v>94313</v>
      </c>
      <c r="G12" s="13">
        <v>175748</v>
      </c>
      <c r="H12" s="13">
        <v>169513</v>
      </c>
      <c r="I12" s="152">
        <v>204039</v>
      </c>
      <c r="J12" s="45"/>
      <c r="K12" s="414"/>
    </row>
    <row r="13" spans="1:11" s="44" customFormat="1" ht="8.85" customHeight="1">
      <c r="A13" s="48" t="s">
        <v>232</v>
      </c>
      <c r="B13" s="119"/>
      <c r="C13" s="119"/>
      <c r="D13" s="50"/>
      <c r="E13" s="13">
        <v>97008</v>
      </c>
      <c r="F13" s="13">
        <v>54847</v>
      </c>
      <c r="G13" s="13">
        <v>36670</v>
      </c>
      <c r="H13" s="13">
        <v>48798</v>
      </c>
      <c r="I13" s="152">
        <v>58133</v>
      </c>
      <c r="J13" s="45"/>
      <c r="K13" s="414"/>
    </row>
    <row r="14" spans="1:11" s="23" customFormat="1" ht="8.65" customHeight="1">
      <c r="A14" s="407" t="s">
        <v>465</v>
      </c>
      <c r="B14" s="408"/>
      <c r="C14" s="408"/>
      <c r="D14" s="409"/>
      <c r="E14" s="410">
        <f>E11-E12-E13</f>
        <v>1687885</v>
      </c>
      <c r="F14" s="410">
        <f>F11-F12-F13</f>
        <v>1943017</v>
      </c>
      <c r="G14" s="410">
        <f>G11-G12-G13</f>
        <v>2246651</v>
      </c>
      <c r="H14" s="410">
        <f>H11-H12-H13</f>
        <v>2408952</v>
      </c>
      <c r="I14" s="410">
        <f>I11-I12-I13</f>
        <v>2206730</v>
      </c>
      <c r="J14" s="7"/>
      <c r="K14" s="414"/>
    </row>
    <row r="15" spans="1:11" s="23" customFormat="1" ht="9" customHeight="1">
      <c r="A15" s="46" t="s">
        <v>234</v>
      </c>
      <c r="B15" s="118"/>
      <c r="C15" s="118"/>
      <c r="D15" s="47" t="s">
        <v>181</v>
      </c>
      <c r="E15" s="13">
        <v>161305</v>
      </c>
      <c r="F15" s="13">
        <v>229885</v>
      </c>
      <c r="G15" s="13">
        <v>401064</v>
      </c>
      <c r="H15" s="13">
        <v>390087</v>
      </c>
      <c r="I15" s="14">
        <v>493584</v>
      </c>
      <c r="J15" s="7"/>
      <c r="K15" s="414"/>
    </row>
    <row r="16" spans="1:11" s="23" customFormat="1" ht="8.65" customHeight="1">
      <c r="A16" s="10"/>
      <c r="B16" s="118"/>
      <c r="C16" s="118"/>
      <c r="D16" s="51"/>
      <c r="E16" s="13"/>
      <c r="F16" s="13"/>
      <c r="G16" s="13"/>
      <c r="H16" s="13"/>
      <c r="I16" s="13"/>
      <c r="J16" s="7"/>
      <c r="K16" s="414"/>
    </row>
    <row r="17" spans="1:11" s="23" customFormat="1" ht="9" customHeight="1">
      <c r="A17" s="46" t="s">
        <v>235</v>
      </c>
      <c r="B17" s="120"/>
      <c r="C17" s="118"/>
      <c r="D17" s="47" t="s">
        <v>181</v>
      </c>
      <c r="E17" s="13">
        <v>18205</v>
      </c>
      <c r="F17" s="13">
        <v>18421</v>
      </c>
      <c r="G17" s="13">
        <v>10514</v>
      </c>
      <c r="H17" s="13">
        <v>11312</v>
      </c>
      <c r="I17" s="14">
        <v>11996</v>
      </c>
      <c r="J17" s="7"/>
      <c r="K17" s="414"/>
    </row>
    <row r="18" spans="1:11" s="23" customFormat="1" ht="9" customHeight="1">
      <c r="A18" s="46" t="s">
        <v>236</v>
      </c>
      <c r="B18" s="120"/>
      <c r="C18" s="118"/>
      <c r="D18" s="47" t="s">
        <v>181</v>
      </c>
      <c r="E18" s="13">
        <v>0</v>
      </c>
      <c r="F18" s="13">
        <v>0</v>
      </c>
      <c r="G18" s="13">
        <v>0</v>
      </c>
      <c r="H18" s="13">
        <v>0</v>
      </c>
      <c r="I18" s="14">
        <v>0</v>
      </c>
      <c r="J18" s="7"/>
      <c r="K18" s="414"/>
    </row>
    <row r="19" spans="1:11" s="23" customFormat="1" ht="8.65" customHeight="1">
      <c r="A19" s="10"/>
      <c r="B19" s="118"/>
      <c r="C19" s="118"/>
      <c r="D19" s="4"/>
      <c r="E19" s="13"/>
      <c r="F19" s="13"/>
      <c r="G19" s="13"/>
      <c r="H19" s="13"/>
      <c r="I19" s="13"/>
      <c r="J19" s="7"/>
      <c r="K19" s="414"/>
    </row>
    <row r="20" spans="1:11" s="23" customFormat="1" ht="9" customHeight="1">
      <c r="A20" s="52" t="s">
        <v>193</v>
      </c>
      <c r="B20" s="118"/>
      <c r="C20" s="118"/>
      <c r="D20" s="53"/>
      <c r="E20" s="55">
        <v>1867395</v>
      </c>
      <c r="F20" s="55">
        <v>2191323</v>
      </c>
      <c r="G20" s="55">
        <v>2658229</v>
      </c>
      <c r="H20" s="55">
        <v>2810351</v>
      </c>
      <c r="I20" s="55">
        <v>2712310</v>
      </c>
      <c r="J20" s="32"/>
      <c r="K20" s="414"/>
    </row>
    <row r="21" spans="1:11" s="23" customFormat="1" ht="8.65" customHeight="1" thickBot="1">
      <c r="A21" s="75"/>
      <c r="B21" s="121"/>
      <c r="C21" s="118"/>
      <c r="D21" s="53"/>
      <c r="E21" s="13"/>
      <c r="F21" s="13"/>
      <c r="G21" s="15"/>
      <c r="H21" s="15"/>
      <c r="I21" s="15"/>
      <c r="J21" s="7"/>
      <c r="K21" s="414"/>
    </row>
    <row r="22" spans="1:11" s="23" customFormat="1" ht="9.9499999999999993" customHeight="1" thickBot="1">
      <c r="A22" s="77" t="s">
        <v>222</v>
      </c>
      <c r="B22" s="122"/>
      <c r="C22" s="123"/>
      <c r="D22" s="53"/>
      <c r="E22" s="13"/>
      <c r="F22" s="13"/>
      <c r="G22" s="15"/>
      <c r="H22" s="15"/>
      <c r="I22" s="15"/>
      <c r="J22" s="7"/>
      <c r="K22" s="414"/>
    </row>
    <row r="23" spans="1:11" s="23" customFormat="1" ht="9.9499999999999993" customHeight="1">
      <c r="A23" s="6" t="s">
        <v>224</v>
      </c>
      <c r="B23" s="12"/>
      <c r="C23" s="118"/>
      <c r="D23" s="53"/>
      <c r="E23" s="13"/>
      <c r="F23" s="13"/>
      <c r="G23" s="13">
        <v>2246651</v>
      </c>
      <c r="H23" s="13">
        <v>2409552</v>
      </c>
      <c r="I23" s="14">
        <v>2206730</v>
      </c>
      <c r="J23" s="7"/>
      <c r="K23" s="414"/>
    </row>
    <row r="24" spans="1:11" s="23" customFormat="1" ht="9.9499999999999993" customHeight="1">
      <c r="A24" s="10" t="s">
        <v>223</v>
      </c>
      <c r="B24" s="118"/>
      <c r="C24" s="118"/>
      <c r="D24" s="53"/>
      <c r="E24" s="13"/>
      <c r="F24" s="13"/>
      <c r="G24" s="13">
        <v>4435184</v>
      </c>
      <c r="H24" s="13">
        <v>4764879</v>
      </c>
      <c r="I24" s="14">
        <v>4677780</v>
      </c>
      <c r="J24" s="7"/>
      <c r="K24" s="414">
        <f>SUM(G24:I24)</f>
        <v>13877843</v>
      </c>
    </row>
    <row r="25" spans="1:11" s="43" customFormat="1" ht="9.9499999999999993" customHeight="1">
      <c r="A25" s="46" t="s">
        <v>225</v>
      </c>
      <c r="B25" s="120"/>
      <c r="C25" s="120"/>
      <c r="D25" s="116"/>
      <c r="E25" s="69"/>
      <c r="F25" s="69"/>
      <c r="G25" s="124">
        <v>50.655192659425175</v>
      </c>
      <c r="H25" s="124">
        <v>50.569007103853004</v>
      </c>
      <c r="I25" s="124">
        <v>47.174728183026993</v>
      </c>
      <c r="J25" s="117"/>
      <c r="K25" s="414"/>
    </row>
    <row r="26" spans="1:11" s="23" customFormat="1" ht="9.9499999999999993" customHeight="1" thickBot="1">
      <c r="A26" s="2"/>
      <c r="B26" s="7"/>
      <c r="C26" s="7"/>
      <c r="D26" s="2"/>
      <c r="E26" s="7"/>
      <c r="F26" s="7"/>
      <c r="G26" s="7"/>
      <c r="H26" s="7"/>
      <c r="I26" s="7"/>
      <c r="J26" s="7"/>
      <c r="K26" s="414"/>
    </row>
    <row r="27" spans="1:11" s="25" customFormat="1" ht="11.1" customHeight="1" thickBot="1">
      <c r="A27" s="1145" t="s">
        <v>32</v>
      </c>
      <c r="B27" s="1146"/>
      <c r="C27" s="1147"/>
      <c r="D27" s="31"/>
      <c r="E27" s="3"/>
      <c r="F27" s="3"/>
      <c r="G27" s="3"/>
      <c r="H27" s="3"/>
      <c r="I27" s="3"/>
      <c r="J27" s="3"/>
      <c r="K27" s="415"/>
    </row>
    <row r="28" spans="1:11" s="25" customFormat="1" ht="9.9499999999999993" customHeight="1">
      <c r="A28" s="2"/>
      <c r="B28" s="3"/>
      <c r="C28" s="3"/>
      <c r="D28" s="2"/>
      <c r="E28" s="7"/>
      <c r="F28" s="7"/>
      <c r="G28" s="7"/>
      <c r="H28" s="7"/>
      <c r="I28" s="7"/>
      <c r="J28" s="7"/>
      <c r="K28" s="415"/>
    </row>
    <row r="29" spans="1:11" s="42" customFormat="1" ht="9.9499999999999993" customHeight="1">
      <c r="A29" s="115" t="s">
        <v>33</v>
      </c>
      <c r="K29" s="403"/>
    </row>
    <row r="30" spans="1:11" s="25" customFormat="1" ht="8.65" customHeight="1">
      <c r="A30" s="10" t="s">
        <v>34</v>
      </c>
      <c r="B30" s="19"/>
      <c r="C30" s="19"/>
      <c r="D30" s="4"/>
      <c r="E30" s="13"/>
      <c r="F30" s="13"/>
      <c r="G30" s="13"/>
      <c r="H30" s="13"/>
      <c r="I30" s="13"/>
      <c r="J30" s="7"/>
      <c r="K30" s="415"/>
    </row>
    <row r="31" spans="1:11" s="25" customFormat="1" ht="8.65" customHeight="1">
      <c r="A31" s="10" t="s">
        <v>35</v>
      </c>
      <c r="B31" s="19"/>
      <c r="C31" s="19"/>
      <c r="D31" s="4"/>
      <c r="E31" s="13">
        <v>323021</v>
      </c>
      <c r="F31" s="13">
        <v>234373</v>
      </c>
      <c r="G31" s="13">
        <v>32709</v>
      </c>
      <c r="H31" s="13">
        <v>409572</v>
      </c>
      <c r="I31" s="14">
        <v>941243</v>
      </c>
      <c r="J31" s="7"/>
      <c r="K31" s="415"/>
    </row>
    <row r="32" spans="1:11" s="25" customFormat="1" ht="8.65" customHeight="1">
      <c r="A32" s="10" t="s">
        <v>36</v>
      </c>
      <c r="B32" s="19"/>
      <c r="C32" s="19"/>
      <c r="D32" s="4"/>
      <c r="E32" s="13">
        <v>1210845</v>
      </c>
      <c r="F32" s="13">
        <v>1422098</v>
      </c>
      <c r="G32" s="13">
        <v>1387534</v>
      </c>
      <c r="H32" s="13">
        <v>1192174</v>
      </c>
      <c r="I32" s="14">
        <v>964685</v>
      </c>
      <c r="J32" s="7"/>
      <c r="K32" s="415"/>
    </row>
    <row r="33" spans="1:11" s="25" customFormat="1" ht="8.65" customHeight="1">
      <c r="A33" s="10" t="s">
        <v>37</v>
      </c>
      <c r="B33" s="19"/>
      <c r="C33" s="19"/>
      <c r="D33" s="4"/>
      <c r="E33" s="13">
        <v>3057360</v>
      </c>
      <c r="F33" s="13">
        <v>3130416</v>
      </c>
      <c r="G33" s="13">
        <v>3451017</v>
      </c>
      <c r="H33" s="13">
        <v>3493004</v>
      </c>
      <c r="I33" s="14">
        <v>3534915</v>
      </c>
      <c r="J33" s="7"/>
      <c r="K33" s="415"/>
    </row>
    <row r="34" spans="1:11" s="25" customFormat="1" ht="8.65" customHeight="1">
      <c r="A34" s="10" t="s">
        <v>38</v>
      </c>
      <c r="B34" s="19"/>
      <c r="C34" s="19"/>
      <c r="D34" s="4"/>
      <c r="E34" s="13">
        <v>407914</v>
      </c>
      <c r="F34" s="13">
        <v>307924</v>
      </c>
      <c r="G34" s="13">
        <v>366331</v>
      </c>
      <c r="H34" s="13">
        <v>378446</v>
      </c>
      <c r="I34" s="14">
        <v>363091</v>
      </c>
      <c r="J34" s="7"/>
      <c r="K34" s="415"/>
    </row>
    <row r="35" spans="1:11" s="25" customFormat="1" ht="8.65" customHeight="1">
      <c r="A35" s="10" t="s">
        <v>39</v>
      </c>
      <c r="B35" s="19"/>
      <c r="C35" s="19"/>
      <c r="D35" s="4"/>
      <c r="E35" s="13"/>
      <c r="F35" s="13"/>
      <c r="G35" s="13"/>
      <c r="H35" s="13"/>
      <c r="I35" s="13"/>
      <c r="J35" s="7"/>
      <c r="K35" s="415"/>
    </row>
    <row r="36" spans="1:11" s="25" customFormat="1" ht="8.65" customHeight="1">
      <c r="A36" s="10" t="s">
        <v>40</v>
      </c>
      <c r="B36" s="19"/>
      <c r="C36" s="19"/>
      <c r="D36" s="4"/>
      <c r="E36" s="13">
        <v>4731020</v>
      </c>
      <c r="F36" s="13">
        <v>4781051</v>
      </c>
      <c r="G36" s="13">
        <v>4404892</v>
      </c>
      <c r="H36" s="13">
        <v>4332905</v>
      </c>
      <c r="I36" s="14">
        <v>4673799</v>
      </c>
      <c r="J36" s="7"/>
      <c r="K36" s="415"/>
    </row>
    <row r="37" spans="1:11" s="25" customFormat="1" ht="8.65" customHeight="1">
      <c r="A37" s="10" t="s">
        <v>41</v>
      </c>
      <c r="B37" s="19"/>
      <c r="C37" s="19"/>
      <c r="D37" s="4"/>
      <c r="E37" s="13">
        <v>0</v>
      </c>
      <c r="F37" s="13">
        <v>0</v>
      </c>
      <c r="G37" s="13">
        <v>0</v>
      </c>
      <c r="H37" s="13">
        <v>0</v>
      </c>
      <c r="I37" s="14">
        <v>0</v>
      </c>
      <c r="J37" s="7"/>
      <c r="K37" s="415"/>
    </row>
    <row r="38" spans="1:11" s="23" customFormat="1" ht="8.65" customHeight="1">
      <c r="A38" s="10" t="s">
        <v>42</v>
      </c>
      <c r="B38" s="118"/>
      <c r="C38" s="118"/>
      <c r="D38" s="4"/>
      <c r="E38" s="13">
        <v>0</v>
      </c>
      <c r="F38" s="13">
        <v>0</v>
      </c>
      <c r="G38" s="13">
        <v>0</v>
      </c>
      <c r="H38" s="13">
        <v>0</v>
      </c>
      <c r="I38" s="14">
        <v>0</v>
      </c>
      <c r="J38" s="7"/>
      <c r="K38" s="414"/>
    </row>
    <row r="39" spans="1:11" s="25" customFormat="1" ht="8.65" customHeight="1">
      <c r="A39" s="10" t="s">
        <v>43</v>
      </c>
      <c r="B39" s="19"/>
      <c r="C39" s="19"/>
      <c r="D39" s="4"/>
      <c r="E39" s="13">
        <v>0</v>
      </c>
      <c r="F39" s="13">
        <v>0</v>
      </c>
      <c r="G39" s="13">
        <v>0</v>
      </c>
      <c r="H39" s="13">
        <v>0</v>
      </c>
      <c r="I39" s="14">
        <v>0</v>
      </c>
      <c r="J39" s="7"/>
      <c r="K39" s="415"/>
    </row>
    <row r="40" spans="1:11" s="23" customFormat="1" ht="8.65" customHeight="1">
      <c r="A40" s="10" t="s">
        <v>44</v>
      </c>
      <c r="B40" s="118"/>
      <c r="C40" s="118"/>
      <c r="D40" s="4"/>
      <c r="E40" s="13"/>
      <c r="F40" s="13"/>
      <c r="G40" s="13"/>
      <c r="H40" s="13"/>
      <c r="I40" s="13"/>
      <c r="J40" s="7"/>
      <c r="K40" s="414"/>
    </row>
    <row r="41" spans="1:11" s="23" customFormat="1" ht="8.65" customHeight="1">
      <c r="A41" s="10" t="s">
        <v>45</v>
      </c>
      <c r="B41" s="118"/>
      <c r="C41" s="118"/>
      <c r="D41" s="4"/>
      <c r="E41" s="13">
        <v>0</v>
      </c>
      <c r="F41" s="13">
        <v>0</v>
      </c>
      <c r="G41" s="13">
        <v>0</v>
      </c>
      <c r="H41" s="13">
        <v>0</v>
      </c>
      <c r="I41" s="14">
        <v>0</v>
      </c>
      <c r="J41" s="33">
        <v>0</v>
      </c>
      <c r="K41" s="414"/>
    </row>
    <row r="42" spans="1:11" s="25" customFormat="1" ht="8.65" customHeight="1">
      <c r="A42" s="10" t="s">
        <v>46</v>
      </c>
      <c r="B42" s="19"/>
      <c r="C42" s="19"/>
      <c r="D42" s="4"/>
      <c r="E42" s="13"/>
      <c r="F42" s="13"/>
      <c r="G42" s="13"/>
      <c r="H42" s="13"/>
      <c r="I42" s="13"/>
      <c r="J42" s="7"/>
      <c r="K42" s="415"/>
    </row>
    <row r="43" spans="1:11" s="25" customFormat="1" ht="8.65" customHeight="1">
      <c r="A43" s="10" t="s">
        <v>47</v>
      </c>
      <c r="B43" s="19"/>
      <c r="C43" s="19"/>
      <c r="D43" s="4"/>
      <c r="E43" s="13">
        <v>0</v>
      </c>
      <c r="F43" s="13">
        <v>0</v>
      </c>
      <c r="G43" s="13">
        <v>0</v>
      </c>
      <c r="H43" s="13">
        <v>0</v>
      </c>
      <c r="I43" s="14">
        <v>0</v>
      </c>
      <c r="J43" s="7"/>
      <c r="K43" s="415"/>
    </row>
    <row r="44" spans="1:11" s="25" customFormat="1" ht="8.1" customHeight="1">
      <c r="A44" s="10"/>
      <c r="B44" s="19"/>
      <c r="C44" s="19"/>
      <c r="D44" s="4"/>
      <c r="E44" s="13"/>
      <c r="F44" s="13"/>
      <c r="G44" s="13"/>
      <c r="H44" s="13"/>
      <c r="I44" s="13"/>
      <c r="J44" s="7"/>
      <c r="K44" s="415"/>
    </row>
    <row r="45" spans="1:11" s="101" customFormat="1" ht="9.9499999999999993" customHeight="1">
      <c r="A45" s="46" t="s">
        <v>48</v>
      </c>
      <c r="B45" s="125"/>
      <c r="C45" s="125"/>
      <c r="D45" s="91"/>
      <c r="E45" s="55">
        <v>9730160</v>
      </c>
      <c r="F45" s="55">
        <v>9875862</v>
      </c>
      <c r="G45" s="55">
        <v>9642483</v>
      </c>
      <c r="H45" s="55">
        <v>9806101</v>
      </c>
      <c r="I45" s="55">
        <v>10477733</v>
      </c>
      <c r="J45" s="33">
        <v>49532339</v>
      </c>
      <c r="K45" s="415"/>
    </row>
    <row r="46" spans="1:11" s="25" customFormat="1" ht="8.65" customHeight="1">
      <c r="A46" s="2"/>
      <c r="B46" s="3"/>
      <c r="C46" s="3"/>
      <c r="D46" s="2"/>
      <c r="E46" s="7"/>
      <c r="F46" s="7"/>
      <c r="G46" s="7"/>
      <c r="H46" s="7"/>
      <c r="I46" s="7"/>
      <c r="J46" s="33">
        <v>49532339</v>
      </c>
      <c r="K46" s="415"/>
    </row>
    <row r="47" spans="1:11" s="23" customFormat="1" ht="9.9499999999999993" customHeight="1">
      <c r="A47" s="115" t="s">
        <v>49</v>
      </c>
      <c r="B47" s="7"/>
      <c r="C47" s="7"/>
      <c r="D47" s="1"/>
      <c r="E47" s="7"/>
      <c r="F47" s="7"/>
      <c r="G47" s="7"/>
      <c r="H47" s="7"/>
      <c r="I47" s="7"/>
      <c r="J47" s="7"/>
      <c r="K47" s="414"/>
    </row>
    <row r="48" spans="1:11" s="23" customFormat="1" ht="8.65" customHeight="1">
      <c r="A48" s="10" t="s">
        <v>50</v>
      </c>
      <c r="B48" s="118"/>
      <c r="C48" s="118"/>
      <c r="D48" s="4"/>
      <c r="E48" s="13"/>
      <c r="F48" s="13"/>
      <c r="G48" s="13"/>
      <c r="H48" s="13"/>
      <c r="I48" s="13"/>
      <c r="J48" s="7"/>
      <c r="K48" s="414"/>
    </row>
    <row r="49" spans="1:12" s="23" customFormat="1" ht="8.65" customHeight="1">
      <c r="A49" s="10" t="s">
        <v>51</v>
      </c>
      <c r="B49" s="118"/>
      <c r="C49" s="118"/>
      <c r="D49" s="4"/>
      <c r="E49" s="13">
        <v>34676</v>
      </c>
      <c r="F49" s="13">
        <v>34479</v>
      </c>
      <c r="G49" s="13">
        <v>123219</v>
      </c>
      <c r="H49" s="13">
        <v>116924</v>
      </c>
      <c r="I49" s="14">
        <v>94666</v>
      </c>
      <c r="J49" s="7"/>
      <c r="K49" s="414"/>
    </row>
    <row r="50" spans="1:12" s="23" customFormat="1" ht="8.65" customHeight="1">
      <c r="A50" s="10" t="s">
        <v>52</v>
      </c>
      <c r="B50" s="118"/>
      <c r="C50" s="118"/>
      <c r="D50" s="4"/>
      <c r="E50" s="13">
        <v>0</v>
      </c>
      <c r="F50" s="13">
        <v>0</v>
      </c>
      <c r="G50" s="13">
        <v>0</v>
      </c>
      <c r="H50" s="13">
        <v>0</v>
      </c>
      <c r="I50" s="14">
        <v>0</v>
      </c>
      <c r="J50" s="7"/>
      <c r="K50" s="414"/>
    </row>
    <row r="51" spans="1:12" s="25" customFormat="1" ht="8.65" customHeight="1">
      <c r="A51" s="10" t="s">
        <v>53</v>
      </c>
      <c r="B51" s="19"/>
      <c r="C51" s="19"/>
      <c r="D51" s="4"/>
      <c r="E51" s="13">
        <v>5968300</v>
      </c>
      <c r="F51" s="13">
        <v>6153000</v>
      </c>
      <c r="G51" s="13">
        <v>5849500</v>
      </c>
      <c r="H51" s="13">
        <v>5558000</v>
      </c>
      <c r="I51" s="14">
        <v>6274000</v>
      </c>
      <c r="J51" s="7"/>
      <c r="K51" s="415"/>
    </row>
    <row r="52" spans="1:12" s="23" customFormat="1" ht="8.65" customHeight="1">
      <c r="A52" s="10" t="s">
        <v>228</v>
      </c>
      <c r="B52" s="118"/>
      <c r="C52" s="118"/>
      <c r="D52" s="4"/>
      <c r="E52" s="13">
        <v>0</v>
      </c>
      <c r="F52" s="13">
        <v>0</v>
      </c>
      <c r="G52" s="13">
        <v>0</v>
      </c>
      <c r="H52" s="13">
        <v>0</v>
      </c>
      <c r="I52" s="14">
        <v>0</v>
      </c>
      <c r="J52" s="7"/>
      <c r="K52" s="414"/>
    </row>
    <row r="53" spans="1:12" s="25" customFormat="1" ht="8.65" customHeight="1">
      <c r="A53" s="10" t="s">
        <v>54</v>
      </c>
      <c r="B53" s="19"/>
      <c r="C53" s="19"/>
      <c r="D53" s="4"/>
      <c r="E53" s="13">
        <v>0</v>
      </c>
      <c r="F53" s="13">
        <v>36400</v>
      </c>
      <c r="G53" s="13">
        <v>38330</v>
      </c>
      <c r="H53" s="13">
        <v>28465</v>
      </c>
      <c r="I53" s="14">
        <v>0</v>
      </c>
      <c r="J53" s="7"/>
      <c r="K53" s="415"/>
    </row>
    <row r="54" spans="1:12" s="23" customFormat="1" ht="8.65" customHeight="1">
      <c r="A54" s="10" t="s">
        <v>55</v>
      </c>
      <c r="B54" s="118"/>
      <c r="C54" s="118"/>
      <c r="D54" s="4"/>
      <c r="E54" s="13">
        <v>651914</v>
      </c>
      <c r="F54" s="13">
        <v>622324</v>
      </c>
      <c r="G54" s="13">
        <v>496798</v>
      </c>
      <c r="H54" s="13">
        <v>475292</v>
      </c>
      <c r="I54" s="14">
        <v>433072</v>
      </c>
      <c r="J54" s="7"/>
      <c r="K54" s="414"/>
    </row>
    <row r="55" spans="1:12" s="23" customFormat="1" ht="8.65" customHeight="1">
      <c r="A55" s="10" t="s">
        <v>44</v>
      </c>
      <c r="B55" s="118"/>
      <c r="C55" s="118"/>
      <c r="D55" s="4"/>
      <c r="E55" s="13"/>
      <c r="F55" s="13"/>
      <c r="G55" s="13"/>
      <c r="H55" s="13"/>
      <c r="I55" s="13"/>
      <c r="J55" s="7"/>
      <c r="K55" s="414"/>
    </row>
    <row r="56" spans="1:12" s="23" customFormat="1" ht="8.65" customHeight="1">
      <c r="A56" s="10" t="s">
        <v>229</v>
      </c>
      <c r="B56" s="118"/>
      <c r="C56" s="118"/>
      <c r="D56" s="4"/>
      <c r="E56" s="13">
        <v>589334</v>
      </c>
      <c r="F56" s="13">
        <v>576080</v>
      </c>
      <c r="G56" s="13">
        <v>508698</v>
      </c>
      <c r="H56" s="13">
        <v>488844</v>
      </c>
      <c r="I56" s="14">
        <v>416170</v>
      </c>
      <c r="J56" s="33">
        <v>2579126</v>
      </c>
      <c r="K56" s="414"/>
    </row>
    <row r="57" spans="1:12" s="25" customFormat="1" ht="8.65" customHeight="1">
      <c r="A57" s="10" t="s">
        <v>56</v>
      </c>
      <c r="B57" s="19"/>
      <c r="C57" s="19"/>
      <c r="D57" s="4"/>
      <c r="E57" s="13"/>
      <c r="F57" s="13"/>
      <c r="G57" s="13"/>
      <c r="H57" s="13"/>
      <c r="I57" s="13"/>
      <c r="J57" s="7"/>
      <c r="K57" s="415"/>
    </row>
    <row r="58" spans="1:12" s="25" customFormat="1" ht="8.65" customHeight="1">
      <c r="A58" s="10" t="s">
        <v>57</v>
      </c>
      <c r="B58" s="19"/>
      <c r="C58" s="19"/>
      <c r="D58" s="4"/>
      <c r="E58" s="13">
        <v>2485936</v>
      </c>
      <c r="F58" s="13">
        <v>2453579</v>
      </c>
      <c r="G58" s="13">
        <v>2625938</v>
      </c>
      <c r="H58" s="13">
        <v>3138576</v>
      </c>
      <c r="I58" s="14">
        <v>3259825</v>
      </c>
      <c r="J58" s="144"/>
      <c r="K58" s="415"/>
    </row>
    <row r="59" spans="1:12" s="25" customFormat="1" ht="8.1" customHeight="1">
      <c r="A59" s="10"/>
      <c r="B59" s="19"/>
      <c r="C59" s="19"/>
      <c r="D59" s="4"/>
      <c r="E59" s="13"/>
      <c r="F59" s="13"/>
      <c r="G59" s="13"/>
      <c r="H59" s="13"/>
      <c r="I59" s="13"/>
      <c r="J59" s="7"/>
      <c r="K59" s="415"/>
    </row>
    <row r="60" spans="1:12" s="43" customFormat="1" ht="9.9499999999999993" customHeight="1">
      <c r="A60" s="46" t="s">
        <v>58</v>
      </c>
      <c r="B60" s="120"/>
      <c r="C60" s="120"/>
      <c r="D60" s="91"/>
      <c r="E60" s="55">
        <v>9730160</v>
      </c>
      <c r="F60" s="55">
        <v>9875862</v>
      </c>
      <c r="G60" s="55">
        <v>9642483</v>
      </c>
      <c r="H60" s="55">
        <v>9806101</v>
      </c>
      <c r="I60" s="55">
        <v>10477733</v>
      </c>
      <c r="J60" s="108" t="s">
        <v>270</v>
      </c>
      <c r="K60" s="417"/>
      <c r="L60" s="143"/>
    </row>
    <row r="61" spans="1:12" s="25" customFormat="1" ht="9.9499999999999993" customHeight="1" thickBot="1">
      <c r="A61" s="2"/>
      <c r="B61" s="3"/>
      <c r="C61" s="3"/>
      <c r="D61" s="2"/>
      <c r="E61" s="7"/>
      <c r="F61" s="7"/>
      <c r="G61" s="7"/>
      <c r="H61" s="7"/>
      <c r="I61" s="7"/>
      <c r="J61" s="33">
        <v>49532339</v>
      </c>
      <c r="K61" s="415"/>
    </row>
    <row r="62" spans="1:12" s="25" customFormat="1" ht="11.1" customHeight="1" thickBot="1">
      <c r="A62" s="1145" t="s">
        <v>59</v>
      </c>
      <c r="B62" s="1146"/>
      <c r="C62" s="1147"/>
      <c r="D62" s="31"/>
      <c r="E62" s="3"/>
      <c r="F62" s="3"/>
      <c r="G62" s="3"/>
      <c r="H62" s="3"/>
      <c r="I62" s="3"/>
      <c r="J62" s="3"/>
      <c r="K62" s="415"/>
    </row>
    <row r="63" spans="1:12" s="23" customFormat="1" ht="9.9499999999999993" customHeight="1">
      <c r="A63" s="2"/>
      <c r="B63" s="7"/>
      <c r="C63" s="7"/>
      <c r="D63" s="2"/>
      <c r="E63" s="34"/>
      <c r="F63" s="34"/>
      <c r="G63" s="24"/>
      <c r="H63" s="24"/>
      <c r="I63" s="34"/>
      <c r="J63" s="7"/>
      <c r="K63" s="414"/>
    </row>
    <row r="64" spans="1:12" s="43" customFormat="1" ht="9.9499999999999993" customHeight="1">
      <c r="A64" s="42" t="s">
        <v>60</v>
      </c>
      <c r="B64" s="56"/>
      <c r="C64" s="56"/>
      <c r="D64" s="109"/>
      <c r="E64" s="56"/>
      <c r="F64" s="56"/>
      <c r="G64" s="56"/>
      <c r="H64" s="56"/>
      <c r="I64" s="56"/>
      <c r="J64" s="56"/>
      <c r="K64" s="414"/>
    </row>
    <row r="65" spans="1:11" s="25" customFormat="1" ht="8.85" customHeight="1">
      <c r="A65" s="2"/>
      <c r="B65" s="3"/>
      <c r="C65" s="3"/>
      <c r="D65" s="2"/>
      <c r="E65" s="7"/>
      <c r="F65" s="7"/>
      <c r="G65" s="7"/>
      <c r="H65" s="7"/>
      <c r="I65" s="7"/>
      <c r="J65" s="7"/>
      <c r="K65" s="415"/>
    </row>
    <row r="66" spans="1:11" s="43" customFormat="1" ht="9.9499999999999993" customHeight="1">
      <c r="A66" s="42" t="s">
        <v>61</v>
      </c>
      <c r="B66" s="56"/>
      <c r="C66" s="56"/>
      <c r="D66" s="42"/>
      <c r="E66" s="56"/>
      <c r="F66" s="56"/>
      <c r="G66" s="56"/>
      <c r="H66" s="56"/>
      <c r="I66" s="56"/>
      <c r="J66" s="56"/>
      <c r="K66" s="414"/>
    </row>
    <row r="67" spans="1:11" s="23" customFormat="1" ht="8.65" customHeight="1">
      <c r="A67" s="10" t="s">
        <v>62</v>
      </c>
      <c r="B67" s="118"/>
      <c r="C67" s="118"/>
      <c r="D67" s="4"/>
      <c r="E67" s="13">
        <v>303009</v>
      </c>
      <c r="F67" s="13">
        <v>339116</v>
      </c>
      <c r="G67" s="13">
        <v>327002</v>
      </c>
      <c r="H67" s="13">
        <v>405934</v>
      </c>
      <c r="I67" s="14">
        <v>393950</v>
      </c>
      <c r="J67" s="7"/>
      <c r="K67" s="414"/>
    </row>
    <row r="68" spans="1:11" s="23" customFormat="1" ht="8.65" customHeight="1">
      <c r="A68" s="10" t="s">
        <v>63</v>
      </c>
      <c r="B68" s="118"/>
      <c r="C68" s="118"/>
      <c r="D68" s="4"/>
      <c r="E68" s="13">
        <v>86116</v>
      </c>
      <c r="F68" s="13">
        <v>109266</v>
      </c>
      <c r="G68" s="13">
        <v>107093</v>
      </c>
      <c r="H68" s="13">
        <v>111210</v>
      </c>
      <c r="I68" s="14">
        <v>113736</v>
      </c>
      <c r="J68" s="7"/>
      <c r="K68" s="414"/>
    </row>
    <row r="69" spans="1:11" s="23" customFormat="1" ht="8.65" customHeight="1">
      <c r="A69" s="10" t="s">
        <v>64</v>
      </c>
      <c r="B69" s="118"/>
      <c r="C69" s="118"/>
      <c r="D69" s="4"/>
      <c r="E69" s="13">
        <v>1702763</v>
      </c>
      <c r="F69" s="13">
        <v>1835879</v>
      </c>
      <c r="G69" s="13">
        <v>1896729</v>
      </c>
      <c r="H69" s="13">
        <v>1921993</v>
      </c>
      <c r="I69" s="14">
        <v>1941527</v>
      </c>
      <c r="J69" s="7"/>
      <c r="K69" s="414"/>
    </row>
    <row r="70" spans="1:11" s="23" customFormat="1" ht="8.65" customHeight="1">
      <c r="A70" s="10" t="s">
        <v>65</v>
      </c>
      <c r="B70" s="118"/>
      <c r="C70" s="118"/>
      <c r="D70" s="4"/>
      <c r="E70" s="13">
        <v>85984</v>
      </c>
      <c r="F70" s="13">
        <v>86782</v>
      </c>
      <c r="G70" s="13">
        <v>100855</v>
      </c>
      <c r="H70" s="13">
        <v>94678</v>
      </c>
      <c r="I70" s="14">
        <v>97724</v>
      </c>
      <c r="J70" s="7"/>
      <c r="K70" s="414"/>
    </row>
    <row r="71" spans="1:11" s="23" customFormat="1" ht="8.65" customHeight="1">
      <c r="A71" s="10" t="s">
        <v>66</v>
      </c>
      <c r="B71" s="118"/>
      <c r="C71" s="118"/>
      <c r="D71" s="4"/>
      <c r="E71" s="13">
        <v>32896</v>
      </c>
      <c r="F71" s="13">
        <v>31961</v>
      </c>
      <c r="G71" s="13">
        <v>37475</v>
      </c>
      <c r="H71" s="13">
        <v>42789</v>
      </c>
      <c r="I71" s="14">
        <v>39837</v>
      </c>
      <c r="J71" s="7"/>
      <c r="K71" s="414"/>
    </row>
    <row r="72" spans="1:11" s="23" customFormat="1" ht="8.65" customHeight="1">
      <c r="A72" s="10" t="s">
        <v>67</v>
      </c>
      <c r="B72" s="118"/>
      <c r="C72" s="118"/>
      <c r="D72" s="4"/>
      <c r="E72" s="13">
        <v>312025</v>
      </c>
      <c r="F72" s="13">
        <v>346423</v>
      </c>
      <c r="G72" s="13">
        <v>384692</v>
      </c>
      <c r="H72" s="13">
        <v>410907</v>
      </c>
      <c r="I72" s="14">
        <v>728443</v>
      </c>
      <c r="J72" s="7"/>
      <c r="K72" s="414"/>
    </row>
    <row r="73" spans="1:11" s="23" customFormat="1" ht="8.65" customHeight="1">
      <c r="A73" s="10" t="s">
        <v>68</v>
      </c>
      <c r="B73" s="118"/>
      <c r="C73" s="118"/>
      <c r="D73" s="4"/>
      <c r="E73" s="13">
        <v>287021</v>
      </c>
      <c r="F73" s="13">
        <v>315731</v>
      </c>
      <c r="G73" s="13">
        <v>325251</v>
      </c>
      <c r="H73" s="13">
        <v>256330</v>
      </c>
      <c r="I73" s="14">
        <v>376317</v>
      </c>
      <c r="J73" s="7"/>
      <c r="K73" s="414"/>
    </row>
    <row r="74" spans="1:11" s="23" customFormat="1" ht="8.65" customHeight="1">
      <c r="A74" s="10" t="s">
        <v>69</v>
      </c>
      <c r="B74" s="118"/>
      <c r="C74" s="118"/>
      <c r="D74" s="4"/>
      <c r="E74" s="13">
        <v>654897</v>
      </c>
      <c r="F74" s="13">
        <v>704843</v>
      </c>
      <c r="G74" s="13">
        <v>748148</v>
      </c>
      <c r="H74" s="13">
        <v>852962</v>
      </c>
      <c r="I74" s="14">
        <v>907379</v>
      </c>
      <c r="J74" s="7"/>
      <c r="K74" s="414"/>
    </row>
    <row r="75" spans="1:11" s="23" customFormat="1" ht="8.65" customHeight="1">
      <c r="A75" s="10" t="s">
        <v>70</v>
      </c>
      <c r="B75" s="118"/>
      <c r="C75" s="118"/>
      <c r="D75" s="4"/>
      <c r="E75" s="13">
        <v>82564</v>
      </c>
      <c r="F75" s="13">
        <v>64242</v>
      </c>
      <c r="G75" s="13">
        <v>82290</v>
      </c>
      <c r="H75" s="13">
        <v>74831</v>
      </c>
      <c r="I75" s="14">
        <v>92749</v>
      </c>
      <c r="J75" s="7"/>
      <c r="K75" s="414"/>
    </row>
    <row r="76" spans="1:11" s="23" customFormat="1" ht="8.65" customHeight="1">
      <c r="A76" s="10" t="s">
        <v>71</v>
      </c>
      <c r="B76" s="118"/>
      <c r="C76" s="118"/>
      <c r="D76" s="4"/>
      <c r="E76" s="13">
        <v>712659</v>
      </c>
      <c r="F76" s="13">
        <v>661022</v>
      </c>
      <c r="G76" s="13">
        <v>840074</v>
      </c>
      <c r="H76" s="13">
        <v>725515</v>
      </c>
      <c r="I76" s="14">
        <v>682683</v>
      </c>
      <c r="J76" s="7"/>
      <c r="K76" s="414"/>
    </row>
    <row r="77" spans="1:11" s="23" customFormat="1" ht="8.1" customHeight="1">
      <c r="A77" s="10"/>
      <c r="B77" s="118"/>
      <c r="C77" s="118"/>
      <c r="D77" s="4"/>
      <c r="E77" s="13"/>
      <c r="F77" s="13"/>
      <c r="G77" s="13"/>
      <c r="H77" s="13"/>
      <c r="I77" s="13"/>
      <c r="J77" s="7"/>
      <c r="K77" s="414"/>
    </row>
    <row r="78" spans="1:11" s="43" customFormat="1" ht="9.9499999999999993" customHeight="1">
      <c r="A78" s="46" t="s">
        <v>72</v>
      </c>
      <c r="B78" s="120"/>
      <c r="C78" s="120"/>
      <c r="D78" s="91"/>
      <c r="E78" s="55">
        <v>4259934</v>
      </c>
      <c r="F78" s="55">
        <v>4495265</v>
      </c>
      <c r="G78" s="55">
        <v>4849609</v>
      </c>
      <c r="H78" s="55">
        <v>4897149</v>
      </c>
      <c r="I78" s="55">
        <v>5374345</v>
      </c>
      <c r="J78" s="56"/>
      <c r="K78" s="414"/>
    </row>
    <row r="79" spans="1:11" s="23" customFormat="1" ht="8.85" customHeight="1">
      <c r="A79" s="2"/>
      <c r="B79" s="7"/>
      <c r="C79" s="7"/>
      <c r="D79" s="2"/>
      <c r="E79" s="22"/>
      <c r="F79" s="22"/>
      <c r="G79" s="24"/>
      <c r="H79" s="24"/>
      <c r="I79" s="22"/>
      <c r="J79" s="33">
        <v>23876302</v>
      </c>
      <c r="K79" s="414"/>
    </row>
    <row r="80" spans="1:11" s="43" customFormat="1" ht="9.9499999999999993" customHeight="1">
      <c r="A80" s="42" t="s">
        <v>74</v>
      </c>
      <c r="B80" s="56"/>
      <c r="C80" s="56"/>
      <c r="D80" s="42"/>
      <c r="E80" s="105"/>
      <c r="F80" s="105"/>
      <c r="G80" s="106"/>
      <c r="H80" s="106"/>
      <c r="I80" s="105"/>
      <c r="J80" s="56"/>
      <c r="K80" s="414"/>
    </row>
    <row r="81" spans="1:11" s="23" customFormat="1" ht="8.65" customHeight="1">
      <c r="A81" s="10" t="s">
        <v>62</v>
      </c>
      <c r="B81" s="118"/>
      <c r="C81" s="118"/>
      <c r="D81" s="4"/>
      <c r="E81" s="13">
        <v>60356</v>
      </c>
      <c r="F81" s="13">
        <v>93542</v>
      </c>
      <c r="G81" s="13">
        <v>85162</v>
      </c>
      <c r="H81" s="13">
        <v>104377</v>
      </c>
      <c r="I81" s="14">
        <v>79034</v>
      </c>
      <c r="J81" s="7"/>
      <c r="K81" s="414"/>
    </row>
    <row r="82" spans="1:11" s="23" customFormat="1" ht="8.65" customHeight="1">
      <c r="A82" s="10" t="s">
        <v>63</v>
      </c>
      <c r="B82" s="118"/>
      <c r="C82" s="118"/>
      <c r="D82" s="4"/>
      <c r="E82" s="13">
        <v>31880</v>
      </c>
      <c r="F82" s="13">
        <v>38028</v>
      </c>
      <c r="G82" s="13">
        <v>35966</v>
      </c>
      <c r="H82" s="13">
        <v>33294</v>
      </c>
      <c r="I82" s="14">
        <v>61079</v>
      </c>
      <c r="J82" s="7"/>
      <c r="K82" s="414"/>
    </row>
    <row r="83" spans="1:11" s="23" customFormat="1" ht="8.65" customHeight="1">
      <c r="A83" s="10" t="s">
        <v>64</v>
      </c>
      <c r="B83" s="118"/>
      <c r="C83" s="118"/>
      <c r="D83" s="4"/>
      <c r="E83" s="13">
        <v>520663</v>
      </c>
      <c r="F83" s="13">
        <v>537480</v>
      </c>
      <c r="G83" s="13">
        <v>564593</v>
      </c>
      <c r="H83" s="13">
        <v>596330</v>
      </c>
      <c r="I83" s="14">
        <v>619838</v>
      </c>
      <c r="J83" s="7"/>
      <c r="K83" s="414"/>
    </row>
    <row r="84" spans="1:11" s="23" customFormat="1" ht="8.65" customHeight="1">
      <c r="A84" s="10" t="s">
        <v>65</v>
      </c>
      <c r="B84" s="118"/>
      <c r="C84" s="118"/>
      <c r="D84" s="4"/>
      <c r="E84" s="13">
        <v>6553</v>
      </c>
      <c r="F84" s="13">
        <v>7366</v>
      </c>
      <c r="G84" s="13">
        <v>7463</v>
      </c>
      <c r="H84" s="13">
        <v>8332</v>
      </c>
      <c r="I84" s="14">
        <v>7910</v>
      </c>
      <c r="J84" s="7"/>
      <c r="K84" s="414"/>
    </row>
    <row r="85" spans="1:11" s="23" customFormat="1" ht="8.65" customHeight="1">
      <c r="A85" s="10" t="s">
        <v>66</v>
      </c>
      <c r="B85" s="118"/>
      <c r="C85" s="118"/>
      <c r="D85" s="4"/>
      <c r="E85" s="13">
        <v>0</v>
      </c>
      <c r="F85" s="13">
        <v>0</v>
      </c>
      <c r="G85" s="13">
        <v>0</v>
      </c>
      <c r="H85" s="13">
        <v>0</v>
      </c>
      <c r="I85" s="14">
        <v>0</v>
      </c>
      <c r="J85" s="7"/>
      <c r="K85" s="414"/>
    </row>
    <row r="86" spans="1:11" s="23" customFormat="1" ht="8.65" customHeight="1">
      <c r="A86" s="10" t="s">
        <v>67</v>
      </c>
      <c r="B86" s="118"/>
      <c r="C86" s="118"/>
      <c r="D86" s="4"/>
      <c r="E86" s="13">
        <v>1181</v>
      </c>
      <c r="F86" s="13">
        <v>1493</v>
      </c>
      <c r="G86" s="13">
        <v>1507</v>
      </c>
      <c r="H86" s="13">
        <v>1592</v>
      </c>
      <c r="I86" s="14">
        <v>1922</v>
      </c>
      <c r="J86" s="7"/>
      <c r="K86" s="414"/>
    </row>
    <row r="87" spans="1:11" s="23" customFormat="1" ht="8.65" customHeight="1">
      <c r="A87" s="10" t="s">
        <v>68</v>
      </c>
      <c r="B87" s="118"/>
      <c r="C87" s="118"/>
      <c r="D87" s="4"/>
      <c r="E87" s="13">
        <v>43336</v>
      </c>
      <c r="F87" s="13">
        <v>38917</v>
      </c>
      <c r="G87" s="13">
        <v>48378</v>
      </c>
      <c r="H87" s="13">
        <v>51633</v>
      </c>
      <c r="I87" s="14">
        <v>44032</v>
      </c>
      <c r="J87" s="7"/>
      <c r="K87" s="414"/>
    </row>
    <row r="88" spans="1:11" s="23" customFormat="1" ht="8.65" customHeight="1">
      <c r="A88" s="10" t="s">
        <v>69</v>
      </c>
      <c r="B88" s="118"/>
      <c r="C88" s="118"/>
      <c r="D88" s="4"/>
      <c r="E88" s="13">
        <v>555231</v>
      </c>
      <c r="F88" s="13">
        <v>581122</v>
      </c>
      <c r="G88" s="13">
        <v>618766</v>
      </c>
      <c r="H88" s="13">
        <v>690257</v>
      </c>
      <c r="I88" s="14">
        <v>720000</v>
      </c>
      <c r="J88" s="7"/>
      <c r="K88" s="414"/>
    </row>
    <row r="89" spans="1:11" s="23" customFormat="1" ht="8.65" customHeight="1">
      <c r="A89" s="10" t="s">
        <v>70</v>
      </c>
      <c r="B89" s="118"/>
      <c r="C89" s="118"/>
      <c r="D89" s="4"/>
      <c r="E89" s="13">
        <v>131615</v>
      </c>
      <c r="F89" s="13">
        <v>151858</v>
      </c>
      <c r="G89" s="13">
        <v>133294</v>
      </c>
      <c r="H89" s="13">
        <v>159155</v>
      </c>
      <c r="I89" s="14">
        <v>282652</v>
      </c>
      <c r="J89" s="7"/>
      <c r="K89" s="414"/>
    </row>
    <row r="90" spans="1:11" s="23" customFormat="1" ht="8.65" customHeight="1">
      <c r="A90" s="10" t="s">
        <v>71</v>
      </c>
      <c r="B90" s="118"/>
      <c r="C90" s="118"/>
      <c r="D90" s="4"/>
      <c r="E90" s="13">
        <v>2680320</v>
      </c>
      <c r="F90" s="13">
        <v>3013022</v>
      </c>
      <c r="G90" s="13">
        <v>3526839</v>
      </c>
      <c r="H90" s="13">
        <v>3764817</v>
      </c>
      <c r="I90" s="14">
        <v>3679127</v>
      </c>
      <c r="J90" s="7"/>
      <c r="K90" s="414"/>
    </row>
    <row r="91" spans="1:11" s="23" customFormat="1" ht="8.1" customHeight="1">
      <c r="A91" s="10"/>
      <c r="B91" s="118"/>
      <c r="C91" s="118"/>
      <c r="D91" s="4"/>
      <c r="E91" s="13"/>
      <c r="F91" s="13"/>
      <c r="G91" s="13"/>
      <c r="H91" s="13" t="s">
        <v>75</v>
      </c>
      <c r="I91" s="13"/>
      <c r="J91" s="7"/>
      <c r="K91" s="414"/>
    </row>
    <row r="92" spans="1:11" s="114" customFormat="1" ht="9.9499999999999993" customHeight="1">
      <c r="A92" s="46" t="s">
        <v>76</v>
      </c>
      <c r="B92" s="126"/>
      <c r="C92" s="126"/>
      <c r="D92" s="91"/>
      <c r="E92" s="55">
        <v>4031135</v>
      </c>
      <c r="F92" s="55">
        <v>4462828</v>
      </c>
      <c r="G92" s="55">
        <v>5021968</v>
      </c>
      <c r="H92" s="55">
        <v>5409787</v>
      </c>
      <c r="I92" s="55">
        <v>5495594</v>
      </c>
      <c r="J92" s="113">
        <v>24421312</v>
      </c>
      <c r="K92" s="414"/>
    </row>
    <row r="93" spans="1:11" s="40" customFormat="1" ht="12" customHeight="1">
      <c r="A93" s="145">
        <v>44</v>
      </c>
      <c r="B93" s="127" t="s">
        <v>306</v>
      </c>
      <c r="C93" s="39"/>
      <c r="D93" s="1144" t="s">
        <v>29</v>
      </c>
      <c r="E93" s="1144"/>
      <c r="F93" s="1144"/>
      <c r="G93" s="1144"/>
      <c r="H93" s="1144"/>
      <c r="I93" s="76" t="s">
        <v>241</v>
      </c>
      <c r="J93" s="39"/>
      <c r="K93" s="415"/>
    </row>
    <row r="94" spans="1:11" s="41" customFormat="1" ht="9.9499999999999993" customHeight="1">
      <c r="A94" s="128"/>
      <c r="B94" s="29"/>
      <c r="C94" s="29"/>
      <c r="D94" s="27"/>
      <c r="E94" s="27"/>
      <c r="F94" s="27"/>
      <c r="G94" s="27"/>
      <c r="H94" s="27"/>
      <c r="I94" s="26"/>
      <c r="J94" s="29"/>
      <c r="K94" s="415"/>
    </row>
    <row r="95" spans="1:11" s="25" customFormat="1" ht="9.9499999999999993" customHeight="1" thickBot="1">
      <c r="A95" s="1"/>
      <c r="B95" s="3"/>
      <c r="C95" s="3"/>
      <c r="D95" s="94" t="s">
        <v>31</v>
      </c>
      <c r="E95" s="95">
        <v>2005</v>
      </c>
      <c r="F95" s="95">
        <v>2006</v>
      </c>
      <c r="G95" s="95">
        <v>2007</v>
      </c>
      <c r="H95" s="95">
        <v>2008</v>
      </c>
      <c r="I95" s="95">
        <v>2009</v>
      </c>
      <c r="J95" s="3"/>
      <c r="K95" s="415"/>
    </row>
    <row r="96" spans="1:11" s="25" customFormat="1" ht="9.9499999999999993" customHeight="1" thickBot="1">
      <c r="A96" s="1145" t="s">
        <v>73</v>
      </c>
      <c r="B96" s="1146"/>
      <c r="C96" s="1147"/>
      <c r="D96" s="31"/>
      <c r="E96" s="3"/>
      <c r="F96" s="3"/>
      <c r="G96" s="3"/>
      <c r="H96" s="3"/>
      <c r="I96" s="3"/>
      <c r="J96" s="3"/>
      <c r="K96" s="415"/>
    </row>
    <row r="97" spans="1:11" s="23" customFormat="1" ht="9.9499999999999993" customHeight="1">
      <c r="A97" s="2"/>
      <c r="B97" s="7"/>
      <c r="C97" s="7"/>
      <c r="D97" s="2"/>
      <c r="E97" s="7"/>
      <c r="F97" s="7"/>
      <c r="G97" s="7"/>
      <c r="H97" s="7"/>
      <c r="I97" s="7"/>
      <c r="J97" s="7"/>
      <c r="K97" s="414"/>
    </row>
    <row r="98" spans="1:11" s="43" customFormat="1" ht="9.9499999999999993" customHeight="1">
      <c r="A98" s="42" t="s">
        <v>77</v>
      </c>
      <c r="B98" s="56"/>
      <c r="C98" s="56"/>
      <c r="D98" s="109"/>
      <c r="E98" s="105"/>
      <c r="F98" s="105"/>
      <c r="G98" s="106"/>
      <c r="H98" s="106"/>
      <c r="I98" s="105"/>
      <c r="J98" s="56"/>
      <c r="K98" s="414"/>
    </row>
    <row r="99" spans="1:11" s="23" customFormat="1" ht="8.65" customHeight="1">
      <c r="A99" s="10" t="s">
        <v>62</v>
      </c>
      <c r="B99" s="118"/>
      <c r="C99" s="118"/>
      <c r="D99" s="4"/>
      <c r="E99" s="13">
        <v>-242653</v>
      </c>
      <c r="F99" s="13">
        <v>-245574</v>
      </c>
      <c r="G99" s="13">
        <v>-241840</v>
      </c>
      <c r="H99" s="13">
        <v>-301557</v>
      </c>
      <c r="I99" s="13">
        <v>-314916</v>
      </c>
      <c r="J99" s="7"/>
      <c r="K99" s="414"/>
    </row>
    <row r="100" spans="1:11" s="23" customFormat="1" ht="8.65" customHeight="1">
      <c r="A100" s="10" t="s">
        <v>63</v>
      </c>
      <c r="B100" s="118"/>
      <c r="C100" s="118"/>
      <c r="D100" s="4"/>
      <c r="E100" s="13">
        <v>-54236</v>
      </c>
      <c r="F100" s="13">
        <v>-71238</v>
      </c>
      <c r="G100" s="13">
        <v>-71127</v>
      </c>
      <c r="H100" s="13">
        <v>-77916</v>
      </c>
      <c r="I100" s="13">
        <v>-52657</v>
      </c>
      <c r="J100" s="7"/>
      <c r="K100" s="414"/>
    </row>
    <row r="101" spans="1:11" s="23" customFormat="1" ht="8.65" customHeight="1">
      <c r="A101" s="10" t="s">
        <v>64</v>
      </c>
      <c r="B101" s="118"/>
      <c r="C101" s="118"/>
      <c r="D101" s="4"/>
      <c r="E101" s="13">
        <v>-1182100</v>
      </c>
      <c r="F101" s="13">
        <v>-1298399</v>
      </c>
      <c r="G101" s="13">
        <v>-1332136</v>
      </c>
      <c r="H101" s="13">
        <v>-1325663</v>
      </c>
      <c r="I101" s="13">
        <v>-1321689</v>
      </c>
      <c r="J101" s="7"/>
      <c r="K101" s="414"/>
    </row>
    <row r="102" spans="1:11" s="23" customFormat="1" ht="8.65" customHeight="1">
      <c r="A102" s="10" t="s">
        <v>65</v>
      </c>
      <c r="B102" s="118"/>
      <c r="C102" s="118"/>
      <c r="D102" s="4"/>
      <c r="E102" s="13">
        <v>-79431</v>
      </c>
      <c r="F102" s="13">
        <v>-79416</v>
      </c>
      <c r="G102" s="13">
        <v>-93392</v>
      </c>
      <c r="H102" s="13">
        <v>-86346</v>
      </c>
      <c r="I102" s="13">
        <v>-89814</v>
      </c>
      <c r="J102" s="7"/>
      <c r="K102" s="414"/>
    </row>
    <row r="103" spans="1:11" s="23" customFormat="1" ht="8.65" customHeight="1">
      <c r="A103" s="10" t="s">
        <v>66</v>
      </c>
      <c r="B103" s="118"/>
      <c r="C103" s="118"/>
      <c r="D103" s="4"/>
      <c r="E103" s="13">
        <v>-32896</v>
      </c>
      <c r="F103" s="13">
        <v>-31961</v>
      </c>
      <c r="G103" s="13">
        <v>-37475</v>
      </c>
      <c r="H103" s="13">
        <v>-42789</v>
      </c>
      <c r="I103" s="13">
        <v>-39837</v>
      </c>
      <c r="J103" s="7"/>
      <c r="K103" s="414"/>
    </row>
    <row r="104" spans="1:11" s="23" customFormat="1" ht="8.65" customHeight="1">
      <c r="A104" s="10" t="s">
        <v>67</v>
      </c>
      <c r="B104" s="118"/>
      <c r="C104" s="118"/>
      <c r="D104" s="4"/>
      <c r="E104" s="13">
        <v>-310844</v>
      </c>
      <c r="F104" s="13">
        <v>-344930</v>
      </c>
      <c r="G104" s="13">
        <v>-383185</v>
      </c>
      <c r="H104" s="13">
        <v>-409315</v>
      </c>
      <c r="I104" s="13">
        <v>-726521</v>
      </c>
      <c r="J104" s="7"/>
      <c r="K104" s="414"/>
    </row>
    <row r="105" spans="1:11" s="23" customFormat="1" ht="8.65" customHeight="1">
      <c r="A105" s="10" t="s">
        <v>68</v>
      </c>
      <c r="B105" s="118"/>
      <c r="C105" s="118"/>
      <c r="D105" s="4"/>
      <c r="E105" s="13">
        <v>-243685</v>
      </c>
      <c r="F105" s="13">
        <v>-276814</v>
      </c>
      <c r="G105" s="13">
        <v>-276873</v>
      </c>
      <c r="H105" s="13">
        <v>-204697</v>
      </c>
      <c r="I105" s="13">
        <v>-332285</v>
      </c>
      <c r="J105" s="7"/>
      <c r="K105" s="414"/>
    </row>
    <row r="106" spans="1:11" s="23" customFormat="1" ht="8.65" customHeight="1">
      <c r="A106" s="10" t="s">
        <v>69</v>
      </c>
      <c r="B106" s="118"/>
      <c r="C106" s="118"/>
      <c r="D106" s="4"/>
      <c r="E106" s="13">
        <v>-99666</v>
      </c>
      <c r="F106" s="13">
        <v>-123721</v>
      </c>
      <c r="G106" s="13">
        <v>-129382</v>
      </c>
      <c r="H106" s="13">
        <v>-162705</v>
      </c>
      <c r="I106" s="13">
        <v>-187379</v>
      </c>
      <c r="J106" s="7"/>
      <c r="K106" s="414"/>
    </row>
    <row r="107" spans="1:11" s="23" customFormat="1" ht="8.65" customHeight="1">
      <c r="A107" s="10" t="s">
        <v>70</v>
      </c>
      <c r="B107" s="118"/>
      <c r="C107" s="118"/>
      <c r="D107" s="4"/>
      <c r="E107" s="13">
        <v>49051</v>
      </c>
      <c r="F107" s="13">
        <v>87616</v>
      </c>
      <c r="G107" s="13">
        <v>51004</v>
      </c>
      <c r="H107" s="13">
        <v>84324</v>
      </c>
      <c r="I107" s="13">
        <v>189903</v>
      </c>
      <c r="J107" s="7"/>
      <c r="K107" s="414"/>
    </row>
    <row r="108" spans="1:11" s="23" customFormat="1" ht="8.65" customHeight="1">
      <c r="A108" s="10" t="s">
        <v>71</v>
      </c>
      <c r="B108" s="118"/>
      <c r="C108" s="118"/>
      <c r="D108" s="4"/>
      <c r="E108" s="13">
        <v>1967661</v>
      </c>
      <c r="F108" s="13">
        <v>2352000</v>
      </c>
      <c r="G108" s="13">
        <v>2686765</v>
      </c>
      <c r="H108" s="13">
        <v>3039302</v>
      </c>
      <c r="I108" s="13">
        <v>2996444</v>
      </c>
      <c r="J108" s="7"/>
      <c r="K108" s="414"/>
    </row>
    <row r="109" spans="1:11" s="23" customFormat="1" ht="8.65" customHeight="1">
      <c r="A109" s="10"/>
      <c r="B109" s="118"/>
      <c r="C109" s="118"/>
      <c r="D109" s="4"/>
      <c r="E109" s="13"/>
      <c r="F109" s="13"/>
      <c r="G109" s="13"/>
      <c r="H109" s="13"/>
      <c r="I109" s="13"/>
      <c r="J109" s="7"/>
      <c r="K109" s="414"/>
    </row>
    <row r="110" spans="1:11" s="43" customFormat="1" ht="9.9499999999999993" customHeight="1">
      <c r="A110" s="110" t="s">
        <v>262</v>
      </c>
      <c r="B110" s="120"/>
      <c r="C110" s="120"/>
      <c r="D110" s="112"/>
      <c r="E110" s="90">
        <v>-228799</v>
      </c>
      <c r="F110" s="90">
        <v>-32437</v>
      </c>
      <c r="G110" s="90">
        <v>172359</v>
      </c>
      <c r="H110" s="90">
        <v>512638</v>
      </c>
      <c r="I110" s="90">
        <v>121249</v>
      </c>
      <c r="J110" s="111">
        <v>545010</v>
      </c>
      <c r="K110" s="414"/>
    </row>
    <row r="111" spans="1:11" s="23" customFormat="1" ht="9.9499999999999993" customHeight="1">
      <c r="A111" s="2"/>
      <c r="B111" s="7"/>
      <c r="C111" s="7"/>
      <c r="D111" s="2"/>
      <c r="E111" s="22"/>
      <c r="F111" s="22"/>
      <c r="G111" s="24"/>
      <c r="H111" s="24"/>
      <c r="I111" s="22"/>
      <c r="J111" s="7"/>
      <c r="K111" s="414"/>
    </row>
    <row r="112" spans="1:11" s="43" customFormat="1" ht="9.9499999999999993" customHeight="1">
      <c r="A112" s="42" t="s">
        <v>78</v>
      </c>
      <c r="B112" s="56"/>
      <c r="C112" s="56"/>
      <c r="D112" s="109"/>
      <c r="E112" s="56"/>
      <c r="F112" s="56"/>
      <c r="G112" s="56"/>
      <c r="H112" s="56"/>
      <c r="I112" s="56"/>
      <c r="J112" s="56"/>
      <c r="K112" s="414"/>
    </row>
    <row r="113" spans="1:12" s="25" customFormat="1" ht="8.85" customHeight="1">
      <c r="A113" s="2"/>
      <c r="B113" s="3"/>
      <c r="C113" s="3"/>
      <c r="D113" s="2"/>
      <c r="E113" s="7"/>
      <c r="F113" s="7"/>
      <c r="G113" s="7"/>
      <c r="H113" s="7"/>
      <c r="I113" s="7"/>
      <c r="J113" s="7"/>
      <c r="K113" s="415"/>
    </row>
    <row r="114" spans="1:12" s="43" customFormat="1" ht="9.9499999999999993" customHeight="1">
      <c r="A114" s="42" t="s">
        <v>61</v>
      </c>
      <c r="B114" s="56"/>
      <c r="C114" s="56"/>
      <c r="D114" s="109"/>
      <c r="E114" s="105"/>
      <c r="F114" s="105"/>
      <c r="G114" s="106"/>
      <c r="H114" s="106"/>
      <c r="I114" s="105"/>
      <c r="J114" s="56"/>
      <c r="K114" s="414"/>
    </row>
    <row r="115" spans="1:12" s="23" customFormat="1" ht="8.65" customHeight="1">
      <c r="A115" s="10" t="s">
        <v>79</v>
      </c>
      <c r="B115" s="118"/>
      <c r="C115" s="118"/>
      <c r="D115" s="4"/>
      <c r="E115" s="13">
        <v>1216974</v>
      </c>
      <c r="F115" s="13">
        <v>1252628</v>
      </c>
      <c r="G115" s="13">
        <v>1296149</v>
      </c>
      <c r="H115" s="13">
        <v>1331990</v>
      </c>
      <c r="I115" s="14">
        <v>1403021</v>
      </c>
      <c r="J115" s="7"/>
      <c r="K115" s="414"/>
    </row>
    <row r="116" spans="1:12" s="23" customFormat="1" ht="8.65" customHeight="1">
      <c r="A116" s="10" t="s">
        <v>80</v>
      </c>
      <c r="B116" s="118"/>
      <c r="C116" s="118"/>
      <c r="D116" s="4"/>
      <c r="E116" s="13">
        <v>544662</v>
      </c>
      <c r="F116" s="13">
        <v>596442</v>
      </c>
      <c r="G116" s="13">
        <v>701994</v>
      </c>
      <c r="H116" s="13">
        <v>724648</v>
      </c>
      <c r="I116" s="14">
        <v>920248</v>
      </c>
      <c r="J116" s="7"/>
      <c r="K116" s="414"/>
    </row>
    <row r="117" spans="1:12" s="23" customFormat="1" ht="8.65" customHeight="1">
      <c r="A117" s="10" t="s">
        <v>81</v>
      </c>
      <c r="B117" s="118"/>
      <c r="C117" s="118"/>
      <c r="D117" s="4"/>
      <c r="E117" s="13">
        <v>170482</v>
      </c>
      <c r="F117" s="13">
        <v>185260</v>
      </c>
      <c r="G117" s="13">
        <v>292672</v>
      </c>
      <c r="H117" s="13">
        <v>181085</v>
      </c>
      <c r="I117" s="14">
        <v>175702</v>
      </c>
      <c r="J117" s="7"/>
      <c r="K117" s="414"/>
    </row>
    <row r="118" spans="1:12" s="23" customFormat="1" ht="8.65" customHeight="1">
      <c r="A118" s="10" t="s">
        <v>82</v>
      </c>
      <c r="B118" s="118"/>
      <c r="C118" s="118"/>
      <c r="D118" s="4"/>
      <c r="E118" s="13">
        <v>214942</v>
      </c>
      <c r="F118" s="13">
        <v>244160</v>
      </c>
      <c r="G118" s="13">
        <v>231715</v>
      </c>
      <c r="H118" s="13">
        <v>248264</v>
      </c>
      <c r="I118" s="14">
        <v>198042</v>
      </c>
      <c r="J118" s="7"/>
      <c r="K118" s="414"/>
    </row>
    <row r="119" spans="1:12" s="23" customFormat="1" ht="8.65" customHeight="1">
      <c r="A119" s="10" t="s">
        <v>83</v>
      </c>
      <c r="B119" s="118"/>
      <c r="C119" s="118"/>
      <c r="D119" s="4"/>
      <c r="E119" s="13">
        <v>0</v>
      </c>
      <c r="F119" s="13">
        <v>0</v>
      </c>
      <c r="G119" s="13">
        <v>0</v>
      </c>
      <c r="H119" s="13">
        <v>0</v>
      </c>
      <c r="I119" s="14">
        <v>0</v>
      </c>
      <c r="J119" s="7"/>
      <c r="K119" s="414"/>
    </row>
    <row r="120" spans="1:12" s="23" customFormat="1" ht="8.65" customHeight="1">
      <c r="A120" s="10" t="s">
        <v>84</v>
      </c>
      <c r="B120" s="118"/>
      <c r="C120" s="118"/>
      <c r="D120" s="4"/>
      <c r="E120" s="13">
        <v>1151329</v>
      </c>
      <c r="F120" s="13">
        <v>1303827</v>
      </c>
      <c r="G120" s="13">
        <v>1352010</v>
      </c>
      <c r="H120" s="13">
        <v>1457270</v>
      </c>
      <c r="I120" s="14">
        <v>1390621</v>
      </c>
      <c r="J120" s="7"/>
      <c r="K120" s="414"/>
    </row>
    <row r="121" spans="1:12" s="23" customFormat="1" ht="8.65" customHeight="1">
      <c r="A121" s="10" t="s">
        <v>85</v>
      </c>
      <c r="B121" s="118"/>
      <c r="C121" s="118"/>
      <c r="D121" s="4"/>
      <c r="E121" s="13">
        <v>608109</v>
      </c>
      <c r="F121" s="13">
        <v>569043</v>
      </c>
      <c r="G121" s="13">
        <v>605979</v>
      </c>
      <c r="H121" s="13">
        <v>597612</v>
      </c>
      <c r="I121" s="14">
        <v>890985</v>
      </c>
      <c r="J121" s="7"/>
      <c r="K121" s="414"/>
    </row>
    <row r="122" spans="1:12" s="23" customFormat="1" ht="8.65" customHeight="1">
      <c r="A122" s="10" t="s">
        <v>86</v>
      </c>
      <c r="B122" s="118"/>
      <c r="C122" s="118"/>
      <c r="D122" s="4"/>
      <c r="E122" s="13">
        <v>42522</v>
      </c>
      <c r="F122" s="13">
        <v>40600</v>
      </c>
      <c r="G122" s="13">
        <v>37783</v>
      </c>
      <c r="H122" s="13">
        <v>42616</v>
      </c>
      <c r="I122" s="14">
        <v>43833</v>
      </c>
      <c r="J122" s="7"/>
      <c r="K122" s="414"/>
    </row>
    <row r="123" spans="1:12" s="23" customFormat="1" ht="8.65" customHeight="1">
      <c r="A123" s="10" t="s">
        <v>87</v>
      </c>
      <c r="B123" s="118"/>
      <c r="C123" s="118"/>
      <c r="D123" s="4"/>
      <c r="E123" s="13">
        <v>17265</v>
      </c>
      <c r="F123" s="13">
        <v>1737</v>
      </c>
      <c r="G123" s="13">
        <v>2206</v>
      </c>
      <c r="H123" s="13">
        <v>2658</v>
      </c>
      <c r="I123" s="14">
        <v>2197</v>
      </c>
      <c r="J123" s="7"/>
      <c r="K123" s="414"/>
    </row>
    <row r="124" spans="1:12" s="23" customFormat="1" ht="8.65" customHeight="1">
      <c r="A124" s="10" t="s">
        <v>88</v>
      </c>
      <c r="B124" s="118"/>
      <c r="C124" s="118"/>
      <c r="D124" s="4"/>
      <c r="E124" s="13">
        <v>293649</v>
      </c>
      <c r="F124" s="13">
        <v>301568</v>
      </c>
      <c r="G124" s="13">
        <v>329101</v>
      </c>
      <c r="H124" s="13">
        <v>311006</v>
      </c>
      <c r="I124" s="14">
        <v>349696</v>
      </c>
      <c r="J124" s="33">
        <v>1585020</v>
      </c>
      <c r="K124" s="414"/>
    </row>
    <row r="125" spans="1:12" s="23" customFormat="1" ht="8.65" customHeight="1">
      <c r="A125" s="10"/>
      <c r="B125" s="118"/>
      <c r="C125" s="118"/>
      <c r="D125" s="4"/>
      <c r="E125" s="13"/>
      <c r="F125" s="13"/>
      <c r="G125" s="13"/>
      <c r="H125" s="13"/>
      <c r="I125" s="13"/>
      <c r="J125" s="7"/>
      <c r="K125" s="414"/>
    </row>
    <row r="126" spans="1:12" s="43" customFormat="1" ht="9.9499999999999993" customHeight="1">
      <c r="A126" s="46" t="s">
        <v>72</v>
      </c>
      <c r="B126" s="120"/>
      <c r="C126" s="120"/>
      <c r="D126" s="91"/>
      <c r="E126" s="55">
        <v>4259934</v>
      </c>
      <c r="F126" s="55">
        <v>4495265</v>
      </c>
      <c r="G126" s="55">
        <v>4849609</v>
      </c>
      <c r="H126" s="55">
        <v>4897149</v>
      </c>
      <c r="I126" s="55">
        <v>5374345</v>
      </c>
      <c r="J126" s="108" t="s">
        <v>270</v>
      </c>
      <c r="K126" s="414"/>
      <c r="L126" s="143"/>
    </row>
    <row r="127" spans="1:12" s="25" customFormat="1" ht="8.85" customHeight="1">
      <c r="A127" s="403" t="s">
        <v>457</v>
      </c>
      <c r="B127" s="404"/>
      <c r="C127" s="404"/>
      <c r="D127" s="403"/>
      <c r="E127" s="405">
        <f>E126-E122-E123-E124</f>
        <v>3906498</v>
      </c>
      <c r="F127" s="405">
        <f>F126-F122-F123-F124</f>
        <v>4151360</v>
      </c>
      <c r="G127" s="405">
        <f>G126-G122-G123-G124</f>
        <v>4480519</v>
      </c>
      <c r="H127" s="405">
        <f>H126-H122-H123-H124</f>
        <v>4540869</v>
      </c>
      <c r="I127" s="405">
        <f>I126-I122-I123-I124</f>
        <v>4978619</v>
      </c>
      <c r="J127" s="33">
        <v>23876302</v>
      </c>
      <c r="K127" s="414">
        <f>SUM(E127:I127)</f>
        <v>22057865</v>
      </c>
    </row>
    <row r="128" spans="1:12" s="25" customFormat="1" ht="9.9499999999999993" customHeight="1">
      <c r="A128" s="42" t="s">
        <v>74</v>
      </c>
      <c r="B128" s="7"/>
      <c r="C128" s="7"/>
      <c r="D128" s="2"/>
      <c r="E128" s="22"/>
      <c r="F128" s="22"/>
      <c r="G128" s="24"/>
      <c r="H128" s="24"/>
      <c r="I128" s="22"/>
      <c r="J128" s="7"/>
      <c r="K128" s="414"/>
    </row>
    <row r="129" spans="1:12" s="25" customFormat="1" ht="8.65" customHeight="1">
      <c r="A129" s="10" t="s">
        <v>89</v>
      </c>
      <c r="B129" s="118"/>
      <c r="C129" s="118"/>
      <c r="D129" s="4"/>
      <c r="E129" s="13">
        <v>2070039</v>
      </c>
      <c r="F129" s="13">
        <v>2365282</v>
      </c>
      <c r="G129" s="13">
        <v>2860509</v>
      </c>
      <c r="H129" s="13">
        <v>3080043</v>
      </c>
      <c r="I129" s="14">
        <v>2973121</v>
      </c>
      <c r="J129" s="7"/>
      <c r="K129" s="414"/>
    </row>
    <row r="130" spans="1:12" s="25" customFormat="1" ht="8.65" customHeight="1">
      <c r="A130" s="10" t="s">
        <v>90</v>
      </c>
      <c r="B130" s="118"/>
      <c r="C130" s="118"/>
      <c r="D130" s="4"/>
      <c r="E130" s="13">
        <v>57144</v>
      </c>
      <c r="F130" s="13">
        <v>107432</v>
      </c>
      <c r="G130" s="13">
        <v>76010</v>
      </c>
      <c r="H130" s="13">
        <v>87329</v>
      </c>
      <c r="I130" s="14">
        <v>199474</v>
      </c>
      <c r="J130" s="7"/>
      <c r="K130" s="414"/>
    </row>
    <row r="131" spans="1:12" s="25" customFormat="1" ht="8.65" customHeight="1">
      <c r="A131" s="10" t="s">
        <v>91</v>
      </c>
      <c r="B131" s="118"/>
      <c r="C131" s="118"/>
      <c r="D131" s="4"/>
      <c r="E131" s="13">
        <v>355140</v>
      </c>
      <c r="F131" s="13">
        <v>363104</v>
      </c>
      <c r="G131" s="13">
        <v>368382</v>
      </c>
      <c r="H131" s="13">
        <v>397325</v>
      </c>
      <c r="I131" s="14">
        <v>381939</v>
      </c>
      <c r="J131" s="7"/>
      <c r="K131" s="414"/>
    </row>
    <row r="132" spans="1:12" s="25" customFormat="1" ht="8.65" customHeight="1">
      <c r="A132" s="10" t="s">
        <v>92</v>
      </c>
      <c r="B132" s="118"/>
      <c r="C132" s="118"/>
      <c r="D132" s="4"/>
      <c r="E132" s="13">
        <v>744338</v>
      </c>
      <c r="F132" s="13">
        <v>760928</v>
      </c>
      <c r="G132" s="13">
        <v>793642</v>
      </c>
      <c r="H132" s="13">
        <v>881436</v>
      </c>
      <c r="I132" s="14">
        <v>865000</v>
      </c>
      <c r="J132" s="7"/>
      <c r="K132" s="414"/>
    </row>
    <row r="133" spans="1:12" s="25" customFormat="1" ht="8.65" customHeight="1">
      <c r="A133" s="10" t="s">
        <v>230</v>
      </c>
      <c r="B133" s="118"/>
      <c r="C133" s="118"/>
      <c r="D133" s="4"/>
      <c r="E133" s="13">
        <v>6790</v>
      </c>
      <c r="F133" s="13">
        <v>34839</v>
      </c>
      <c r="G133" s="13">
        <v>11475</v>
      </c>
      <c r="H133" s="13">
        <v>8774</v>
      </c>
      <c r="I133" s="14">
        <v>13219</v>
      </c>
      <c r="J133" s="7"/>
      <c r="K133" s="414"/>
    </row>
    <row r="134" spans="1:12" s="25" customFormat="1" ht="8.65" customHeight="1">
      <c r="A134" s="10" t="s">
        <v>93</v>
      </c>
      <c r="B134" s="118"/>
      <c r="C134" s="118"/>
      <c r="D134" s="4"/>
      <c r="E134" s="13">
        <v>121833</v>
      </c>
      <c r="F134" s="13">
        <v>148271</v>
      </c>
      <c r="G134" s="13">
        <v>141205</v>
      </c>
      <c r="H134" s="13">
        <v>163990</v>
      </c>
      <c r="I134" s="14">
        <v>187102</v>
      </c>
      <c r="J134" s="7"/>
      <c r="K134" s="414"/>
    </row>
    <row r="135" spans="1:12" s="25" customFormat="1" ht="8.65" customHeight="1">
      <c r="A135" s="10" t="s">
        <v>94</v>
      </c>
      <c r="B135" s="118"/>
      <c r="C135" s="118"/>
      <c r="D135" s="4"/>
      <c r="E135" s="13">
        <v>333301</v>
      </c>
      <c r="F135" s="13">
        <v>310511</v>
      </c>
      <c r="G135" s="13">
        <v>327473</v>
      </c>
      <c r="H135" s="13">
        <v>344709</v>
      </c>
      <c r="I135" s="14">
        <v>369794</v>
      </c>
      <c r="J135" s="7"/>
      <c r="K135" s="414"/>
    </row>
    <row r="136" spans="1:12" s="25" customFormat="1" ht="8.65" customHeight="1">
      <c r="A136" s="10" t="s">
        <v>95</v>
      </c>
      <c r="B136" s="118"/>
      <c r="C136" s="118"/>
      <c r="D136" s="4"/>
      <c r="E136" s="13">
        <v>42522</v>
      </c>
      <c r="F136" s="13">
        <v>40601</v>
      </c>
      <c r="G136" s="13">
        <v>37783</v>
      </c>
      <c r="H136" s="13">
        <v>42616</v>
      </c>
      <c r="I136" s="14">
        <v>43833</v>
      </c>
      <c r="J136" s="7"/>
      <c r="K136" s="414"/>
    </row>
    <row r="137" spans="1:12" s="25" customFormat="1" ht="8.65" customHeight="1">
      <c r="A137" s="10" t="s">
        <v>96</v>
      </c>
      <c r="B137" s="118"/>
      <c r="C137" s="118"/>
      <c r="D137" s="4"/>
      <c r="E137" s="13">
        <v>6379</v>
      </c>
      <c r="F137" s="13">
        <v>30292</v>
      </c>
      <c r="G137" s="13">
        <v>76388</v>
      </c>
      <c r="H137" s="13">
        <v>92559</v>
      </c>
      <c r="I137" s="14">
        <v>112416</v>
      </c>
      <c r="J137" s="33">
        <v>1585020</v>
      </c>
      <c r="K137" s="414"/>
    </row>
    <row r="138" spans="1:12" s="25" customFormat="1" ht="8.65" customHeight="1">
      <c r="A138" s="10" t="s">
        <v>97</v>
      </c>
      <c r="B138" s="118"/>
      <c r="C138" s="118"/>
      <c r="D138" s="4"/>
      <c r="E138" s="13">
        <v>293649</v>
      </c>
      <c r="F138" s="13">
        <v>301568</v>
      </c>
      <c r="G138" s="13">
        <v>329101</v>
      </c>
      <c r="H138" s="13">
        <v>311006</v>
      </c>
      <c r="I138" s="14">
        <v>349696</v>
      </c>
      <c r="J138" s="108" t="s">
        <v>270</v>
      </c>
      <c r="K138" s="414"/>
      <c r="L138" s="143"/>
    </row>
    <row r="139" spans="1:12" s="25" customFormat="1" ht="8.65" customHeight="1">
      <c r="A139" s="10"/>
      <c r="B139" s="118"/>
      <c r="C139" s="118"/>
      <c r="D139" s="4"/>
      <c r="E139" s="13"/>
      <c r="F139" s="13"/>
      <c r="G139" s="13"/>
      <c r="H139" s="13"/>
      <c r="I139" s="13"/>
      <c r="J139" s="111">
        <v>24421312</v>
      </c>
      <c r="K139" s="414"/>
    </row>
    <row r="140" spans="1:12" s="25" customFormat="1" ht="9.9499999999999993" customHeight="1">
      <c r="A140" s="46" t="s">
        <v>76</v>
      </c>
      <c r="B140" s="129"/>
      <c r="C140" s="129"/>
      <c r="D140" s="58"/>
      <c r="E140" s="55">
        <v>4031135</v>
      </c>
      <c r="F140" s="55">
        <v>4462828</v>
      </c>
      <c r="G140" s="55">
        <v>5021968</v>
      </c>
      <c r="H140" s="55">
        <v>5409787</v>
      </c>
      <c r="I140" s="55">
        <v>5495594</v>
      </c>
      <c r="J140" s="108" t="s">
        <v>270</v>
      </c>
      <c r="K140" s="414"/>
      <c r="L140" s="143"/>
    </row>
    <row r="141" spans="1:12" s="25" customFormat="1" ht="12.75" customHeight="1">
      <c r="A141" s="403" t="s">
        <v>458</v>
      </c>
      <c r="B141" s="405"/>
      <c r="C141" s="405"/>
      <c r="D141" s="403"/>
      <c r="E141" s="419">
        <f>E140-E136-E137-E138</f>
        <v>3688585</v>
      </c>
      <c r="F141" s="419">
        <f>F140-F136-F137-F138</f>
        <v>4090367</v>
      </c>
      <c r="G141" s="419">
        <f>G140-G136-G137-G138</f>
        <v>4578696</v>
      </c>
      <c r="H141" s="419">
        <f>H140-H136-H137-H138</f>
        <v>4963606</v>
      </c>
      <c r="I141" s="419">
        <f>I140-I136-I137-I138</f>
        <v>4989649</v>
      </c>
      <c r="J141" s="108"/>
      <c r="K141" s="414"/>
      <c r="L141" s="143"/>
    </row>
    <row r="142" spans="1:12" s="25" customFormat="1" ht="16.5" customHeight="1">
      <c r="A142" s="403" t="s">
        <v>460</v>
      </c>
      <c r="B142" s="405"/>
      <c r="C142" s="405"/>
      <c r="D142" s="403"/>
      <c r="E142" s="419">
        <f>E141-E11+E12+E13</f>
        <v>2000700</v>
      </c>
      <c r="F142" s="419">
        <f>F141-F11+F12+F13</f>
        <v>2147350</v>
      </c>
      <c r="G142" s="419">
        <f>G141-G11+G12+G13</f>
        <v>2332045</v>
      </c>
      <c r="H142" s="419">
        <f>H141-H11+H12+H13</f>
        <v>2554654</v>
      </c>
      <c r="I142" s="419">
        <f>I141-I11+I12+I13</f>
        <v>2782919</v>
      </c>
      <c r="J142" s="111">
        <v>545010</v>
      </c>
      <c r="K142" s="414">
        <f>SUM(E142:I142)</f>
        <v>11817668</v>
      </c>
    </row>
    <row r="143" spans="1:12" s="25" customFormat="1" ht="14.25" customHeight="1">
      <c r="A143" s="403" t="s">
        <v>372</v>
      </c>
      <c r="B143" s="405"/>
      <c r="C143" s="405"/>
      <c r="D143" s="403"/>
      <c r="E143" s="419">
        <f>E141-E14</f>
        <v>2000700</v>
      </c>
      <c r="F143" s="419">
        <f>F141-F14</f>
        <v>2147350</v>
      </c>
      <c r="G143" s="419">
        <f>G141-G14</f>
        <v>2332045</v>
      </c>
      <c r="H143" s="419">
        <f>H141-H14</f>
        <v>2554654</v>
      </c>
      <c r="I143" s="419">
        <f>I141-I14</f>
        <v>2782919</v>
      </c>
      <c r="J143" s="111"/>
      <c r="K143" s="414"/>
    </row>
    <row r="144" spans="1:12" s="63" customFormat="1" ht="9.9499999999999993" customHeight="1">
      <c r="A144" s="110" t="s">
        <v>261</v>
      </c>
      <c r="B144" s="130"/>
      <c r="C144" s="130"/>
      <c r="D144" s="89"/>
      <c r="E144" s="90">
        <v>-228799</v>
      </c>
      <c r="F144" s="90">
        <v>-32437</v>
      </c>
      <c r="G144" s="90">
        <v>172359</v>
      </c>
      <c r="H144" s="90">
        <v>512638</v>
      </c>
      <c r="I144" s="90">
        <v>121249</v>
      </c>
      <c r="J144" s="108" t="s">
        <v>270</v>
      </c>
      <c r="K144" s="414">
        <f>K127-K142</f>
        <v>10240197</v>
      </c>
      <c r="L144" s="143"/>
    </row>
    <row r="145" spans="1:11" s="25" customFormat="1" ht="9.9499999999999993" customHeight="1" thickBot="1">
      <c r="A145" s="2"/>
      <c r="B145" s="3"/>
      <c r="C145" s="3"/>
      <c r="D145" s="2"/>
      <c r="E145" s="7"/>
      <c r="F145" s="7"/>
      <c r="G145" s="7"/>
      <c r="H145" s="7"/>
      <c r="I145" s="7"/>
      <c r="J145" s="7" t="s">
        <v>242</v>
      </c>
      <c r="K145" s="414"/>
    </row>
    <row r="146" spans="1:11" s="23" customFormat="1" ht="11.1" customHeight="1" thickBot="1">
      <c r="A146" s="1145" t="s">
        <v>98</v>
      </c>
      <c r="B146" s="1146"/>
      <c r="C146" s="1147"/>
      <c r="D146" s="64"/>
      <c r="E146" s="7"/>
      <c r="F146" s="7"/>
      <c r="G146" s="7"/>
      <c r="H146" s="7"/>
      <c r="I146" s="7"/>
      <c r="J146" s="7"/>
      <c r="K146" s="414"/>
    </row>
    <row r="147" spans="1:11" s="23" customFormat="1" ht="9.9499999999999993" customHeight="1">
      <c r="A147" s="2" t="s">
        <v>99</v>
      </c>
      <c r="B147" s="7"/>
      <c r="C147" s="7"/>
      <c r="D147" s="2"/>
      <c r="E147" s="7"/>
      <c r="F147" s="7"/>
      <c r="G147" s="7"/>
      <c r="H147" s="7"/>
      <c r="I147" s="7"/>
      <c r="J147" s="7"/>
      <c r="K147" s="414"/>
    </row>
    <row r="148" spans="1:11" s="23" customFormat="1" ht="8.65" customHeight="1">
      <c r="A148" s="10" t="s">
        <v>100</v>
      </c>
      <c r="B148" s="9"/>
      <c r="C148" s="10" t="s">
        <v>101</v>
      </c>
      <c r="D148" s="4"/>
      <c r="E148" s="13">
        <v>3720</v>
      </c>
      <c r="F148" s="13">
        <v>3720</v>
      </c>
      <c r="G148" s="13">
        <v>3720</v>
      </c>
      <c r="H148" s="13">
        <v>3720</v>
      </c>
      <c r="I148" s="14">
        <v>3720</v>
      </c>
      <c r="J148" s="7"/>
      <c r="K148" s="414"/>
    </row>
    <row r="149" spans="1:11" s="23" customFormat="1" ht="8.65" customHeight="1">
      <c r="A149" s="72"/>
      <c r="B149" s="9"/>
      <c r="C149" s="73" t="s">
        <v>102</v>
      </c>
      <c r="D149" s="74"/>
      <c r="E149" s="13">
        <v>0</v>
      </c>
      <c r="F149" s="13">
        <v>0</v>
      </c>
      <c r="G149" s="13">
        <v>0</v>
      </c>
      <c r="H149" s="13">
        <v>0</v>
      </c>
      <c r="I149" s="14">
        <v>0</v>
      </c>
      <c r="J149" s="7"/>
      <c r="K149" s="414"/>
    </row>
    <row r="150" spans="1:11" s="23" customFormat="1" ht="8.65" customHeight="1">
      <c r="A150" s="10" t="s">
        <v>103</v>
      </c>
      <c r="B150" s="9"/>
      <c r="C150" s="10" t="s">
        <v>101</v>
      </c>
      <c r="D150" s="4"/>
      <c r="E150" s="13">
        <v>10850</v>
      </c>
      <c r="F150" s="13">
        <v>10850</v>
      </c>
      <c r="G150" s="13">
        <v>10850</v>
      </c>
      <c r="H150" s="13">
        <v>10850</v>
      </c>
      <c r="I150" s="14">
        <v>10850</v>
      </c>
      <c r="J150" s="7"/>
      <c r="K150" s="414"/>
    </row>
    <row r="151" spans="1:11" s="23" customFormat="1" ht="8.65" customHeight="1">
      <c r="A151" s="72"/>
      <c r="B151" s="9"/>
      <c r="C151" s="10" t="s">
        <v>102</v>
      </c>
      <c r="D151" s="4"/>
      <c r="E151" s="13">
        <v>0</v>
      </c>
      <c r="F151" s="13">
        <v>0</v>
      </c>
      <c r="G151" s="13">
        <v>0</v>
      </c>
      <c r="H151" s="13">
        <v>0</v>
      </c>
      <c r="I151" s="14">
        <v>0</v>
      </c>
      <c r="J151" s="7"/>
      <c r="K151" s="414"/>
    </row>
    <row r="152" spans="1:11" s="23" customFormat="1" ht="8.65" customHeight="1">
      <c r="A152" s="10" t="s">
        <v>104</v>
      </c>
      <c r="B152" s="9"/>
      <c r="C152" s="10" t="s">
        <v>101</v>
      </c>
      <c r="D152" s="4"/>
      <c r="E152" s="13">
        <v>43295</v>
      </c>
      <c r="F152" s="13">
        <v>46535</v>
      </c>
      <c r="G152" s="13">
        <v>46674</v>
      </c>
      <c r="H152" s="13">
        <v>41905</v>
      </c>
      <c r="I152" s="14">
        <v>41863</v>
      </c>
      <c r="J152" s="7"/>
      <c r="K152" s="414"/>
    </row>
    <row r="153" spans="1:11" s="23" customFormat="1" ht="8.65" customHeight="1">
      <c r="A153" s="72"/>
      <c r="B153" s="9"/>
      <c r="C153" s="10" t="s">
        <v>102</v>
      </c>
      <c r="D153" s="4"/>
      <c r="E153" s="13">
        <v>0</v>
      </c>
      <c r="F153" s="13">
        <v>0</v>
      </c>
      <c r="G153" s="13">
        <v>0</v>
      </c>
      <c r="H153" s="13">
        <v>0</v>
      </c>
      <c r="I153" s="14">
        <v>0</v>
      </c>
      <c r="J153" s="7"/>
      <c r="K153" s="414"/>
    </row>
    <row r="154" spans="1:11" s="23" customFormat="1" ht="8.65" customHeight="1">
      <c r="A154" s="10" t="s">
        <v>105</v>
      </c>
      <c r="B154" s="9"/>
      <c r="C154" s="10" t="s">
        <v>101</v>
      </c>
      <c r="D154" s="4"/>
      <c r="E154" s="13">
        <v>21430</v>
      </c>
      <c r="F154" s="13">
        <v>18000</v>
      </c>
      <c r="G154" s="13">
        <v>18000</v>
      </c>
      <c r="H154" s="13">
        <v>18000</v>
      </c>
      <c r="I154" s="14">
        <v>17963</v>
      </c>
      <c r="J154" s="7"/>
      <c r="K154" s="414"/>
    </row>
    <row r="155" spans="1:11" s="23" customFormat="1" ht="8.65" customHeight="1">
      <c r="A155" s="72"/>
      <c r="B155" s="9"/>
      <c r="C155" s="10" t="s">
        <v>102</v>
      </c>
      <c r="D155" s="4"/>
      <c r="E155" s="13">
        <v>0</v>
      </c>
      <c r="F155" s="13">
        <v>0</v>
      </c>
      <c r="G155" s="13">
        <v>0</v>
      </c>
      <c r="H155" s="13">
        <v>0</v>
      </c>
      <c r="I155" s="14">
        <v>0</v>
      </c>
      <c r="J155" s="7"/>
      <c r="K155" s="414"/>
    </row>
    <row r="156" spans="1:11" s="23" customFormat="1" ht="8.65" customHeight="1">
      <c r="A156" s="10" t="s">
        <v>106</v>
      </c>
      <c r="B156" s="9"/>
      <c r="C156" s="10" t="s">
        <v>101</v>
      </c>
      <c r="D156" s="4"/>
      <c r="E156" s="13">
        <v>0</v>
      </c>
      <c r="F156" s="13">
        <v>0</v>
      </c>
      <c r="G156" s="13">
        <v>0</v>
      </c>
      <c r="H156" s="13">
        <v>0</v>
      </c>
      <c r="I156" s="14">
        <v>0</v>
      </c>
      <c r="J156" s="7"/>
      <c r="K156" s="414"/>
    </row>
    <row r="157" spans="1:11" s="23" customFormat="1" ht="8.65" customHeight="1">
      <c r="A157" s="72"/>
      <c r="B157" s="9"/>
      <c r="C157" s="10" t="s">
        <v>102</v>
      </c>
      <c r="D157" s="4"/>
      <c r="E157" s="13">
        <v>0</v>
      </c>
      <c r="F157" s="13">
        <v>0</v>
      </c>
      <c r="G157" s="13">
        <v>0</v>
      </c>
      <c r="H157" s="13">
        <v>0</v>
      </c>
      <c r="I157" s="14">
        <v>0</v>
      </c>
      <c r="J157" s="7"/>
      <c r="K157" s="414"/>
    </row>
    <row r="158" spans="1:11" s="23" customFormat="1" ht="8.65" customHeight="1">
      <c r="A158" s="10" t="s">
        <v>107</v>
      </c>
      <c r="B158" s="9"/>
      <c r="C158" s="10" t="s">
        <v>101</v>
      </c>
      <c r="D158" s="4"/>
      <c r="E158" s="13">
        <v>0</v>
      </c>
      <c r="F158" s="13">
        <v>0</v>
      </c>
      <c r="G158" s="13">
        <v>0</v>
      </c>
      <c r="H158" s="13">
        <v>0</v>
      </c>
      <c r="I158" s="14">
        <v>0</v>
      </c>
      <c r="J158" s="7"/>
      <c r="K158" s="414"/>
    </row>
    <row r="159" spans="1:11" s="23" customFormat="1" ht="8.65" customHeight="1">
      <c r="A159" s="72"/>
      <c r="B159" s="9"/>
      <c r="C159" s="10" t="s">
        <v>102</v>
      </c>
      <c r="D159" s="4"/>
      <c r="E159" s="13">
        <v>0</v>
      </c>
      <c r="F159" s="13">
        <v>0</v>
      </c>
      <c r="G159" s="13">
        <v>0</v>
      </c>
      <c r="H159" s="13">
        <v>0</v>
      </c>
      <c r="I159" s="14">
        <v>0</v>
      </c>
      <c r="J159" s="7"/>
      <c r="K159" s="414"/>
    </row>
    <row r="160" spans="1:11" s="23" customFormat="1" ht="8.65" customHeight="1">
      <c r="A160" s="10" t="s">
        <v>108</v>
      </c>
      <c r="B160" s="9"/>
      <c r="C160" s="10" t="s">
        <v>101</v>
      </c>
      <c r="D160" s="4"/>
      <c r="E160" s="13">
        <v>44195</v>
      </c>
      <c r="F160" s="13">
        <v>48312</v>
      </c>
      <c r="G160" s="13">
        <v>51229</v>
      </c>
      <c r="H160" s="13">
        <v>0</v>
      </c>
      <c r="I160" s="14">
        <v>2013</v>
      </c>
      <c r="J160" s="7"/>
      <c r="K160" s="414"/>
    </row>
    <row r="161" spans="1:11" s="23" customFormat="1" ht="8.65" customHeight="1">
      <c r="A161" s="72"/>
      <c r="B161" s="9"/>
      <c r="C161" s="10" t="s">
        <v>102</v>
      </c>
      <c r="D161" s="4"/>
      <c r="E161" s="13">
        <v>0</v>
      </c>
      <c r="F161" s="13">
        <v>0</v>
      </c>
      <c r="G161" s="13">
        <v>0</v>
      </c>
      <c r="H161" s="13">
        <v>0</v>
      </c>
      <c r="I161" s="14">
        <v>0</v>
      </c>
      <c r="J161" s="7"/>
      <c r="K161" s="414"/>
    </row>
    <row r="162" spans="1:11" s="23" customFormat="1" ht="8.65" customHeight="1">
      <c r="A162" s="10" t="s">
        <v>109</v>
      </c>
      <c r="B162" s="9"/>
      <c r="C162" s="10" t="s">
        <v>101</v>
      </c>
      <c r="D162" s="4"/>
      <c r="E162" s="13">
        <v>46359</v>
      </c>
      <c r="F162" s="13">
        <v>67290</v>
      </c>
      <c r="G162" s="13">
        <v>73411</v>
      </c>
      <c r="H162" s="13">
        <v>72445</v>
      </c>
      <c r="I162" s="14">
        <v>80291</v>
      </c>
      <c r="J162" s="7"/>
      <c r="K162" s="414"/>
    </row>
    <row r="163" spans="1:11" s="23" customFormat="1" ht="8.65" customHeight="1">
      <c r="A163" s="72"/>
      <c r="B163" s="9"/>
      <c r="C163" s="10" t="s">
        <v>102</v>
      </c>
      <c r="D163" s="4"/>
      <c r="E163" s="13">
        <v>0</v>
      </c>
      <c r="F163" s="13">
        <v>0</v>
      </c>
      <c r="G163" s="13">
        <v>0</v>
      </c>
      <c r="H163" s="13">
        <v>0</v>
      </c>
      <c r="I163" s="14">
        <v>0</v>
      </c>
      <c r="J163" s="7"/>
      <c r="K163" s="414"/>
    </row>
    <row r="164" spans="1:11" s="23" customFormat="1" ht="8.65" customHeight="1">
      <c r="A164" s="10" t="s">
        <v>219</v>
      </c>
      <c r="B164" s="9"/>
      <c r="C164" s="10" t="s">
        <v>101</v>
      </c>
      <c r="D164" s="4"/>
      <c r="E164" s="13">
        <v>0</v>
      </c>
      <c r="F164" s="13">
        <v>0</v>
      </c>
      <c r="G164" s="13">
        <v>0</v>
      </c>
      <c r="H164" s="13">
        <v>0</v>
      </c>
      <c r="I164" s="14">
        <v>0</v>
      </c>
      <c r="J164" s="7"/>
      <c r="K164" s="414"/>
    </row>
    <row r="165" spans="1:11" s="23" customFormat="1" ht="8.65" customHeight="1">
      <c r="A165" s="72"/>
      <c r="B165" s="9"/>
      <c r="C165" s="10" t="s">
        <v>102</v>
      </c>
      <c r="D165" s="4"/>
      <c r="E165" s="13">
        <v>0</v>
      </c>
      <c r="F165" s="13">
        <v>0</v>
      </c>
      <c r="G165" s="13">
        <v>0</v>
      </c>
      <c r="H165" s="13">
        <v>0</v>
      </c>
      <c r="I165" s="14">
        <v>0</v>
      </c>
      <c r="J165" s="7"/>
      <c r="K165" s="414"/>
    </row>
    <row r="166" spans="1:11" s="23" customFormat="1" ht="8.65" customHeight="1">
      <c r="A166" s="10" t="s">
        <v>110</v>
      </c>
      <c r="B166" s="9"/>
      <c r="C166" s="10" t="s">
        <v>101</v>
      </c>
      <c r="D166" s="4"/>
      <c r="E166" s="13">
        <v>10081</v>
      </c>
      <c r="F166" s="13">
        <v>10753</v>
      </c>
      <c r="G166" s="13">
        <v>21440</v>
      </c>
      <c r="H166" s="13">
        <v>24127</v>
      </c>
      <c r="I166" s="14">
        <v>25615</v>
      </c>
      <c r="J166" s="7"/>
      <c r="K166" s="414"/>
    </row>
    <row r="167" spans="1:11" s="23" customFormat="1" ht="8.65" customHeight="1">
      <c r="A167" s="72"/>
      <c r="B167" s="9"/>
      <c r="C167" s="10" t="s">
        <v>102</v>
      </c>
      <c r="D167" s="4"/>
      <c r="E167" s="13">
        <v>0</v>
      </c>
      <c r="F167" s="13">
        <v>0</v>
      </c>
      <c r="G167" s="13">
        <v>0</v>
      </c>
      <c r="H167" s="13">
        <v>0</v>
      </c>
      <c r="I167" s="14">
        <v>0</v>
      </c>
      <c r="J167" s="7"/>
      <c r="K167" s="414"/>
    </row>
    <row r="168" spans="1:11" s="25" customFormat="1" ht="8.65" customHeight="1">
      <c r="A168" s="10" t="s">
        <v>111</v>
      </c>
      <c r="B168" s="5"/>
      <c r="C168" s="10" t="s">
        <v>112</v>
      </c>
      <c r="D168" s="4"/>
      <c r="E168" s="13">
        <v>0</v>
      </c>
      <c r="F168" s="13">
        <v>0</v>
      </c>
      <c r="G168" s="13">
        <v>0</v>
      </c>
      <c r="H168" s="13">
        <v>0</v>
      </c>
      <c r="I168" s="14">
        <v>0</v>
      </c>
      <c r="J168" s="7"/>
      <c r="K168" s="414"/>
    </row>
    <row r="169" spans="1:11" s="23" customFormat="1" ht="9.9499999999999993" customHeight="1">
      <c r="A169" s="10"/>
      <c r="B169" s="9"/>
      <c r="C169" s="131"/>
      <c r="D169" s="4"/>
      <c r="E169" s="13"/>
      <c r="F169" s="13"/>
      <c r="G169" s="13"/>
      <c r="H169" s="13"/>
      <c r="I169" s="13"/>
      <c r="J169" s="7"/>
      <c r="K169" s="414"/>
    </row>
    <row r="170" spans="1:11" s="25" customFormat="1" ht="9.9499999999999993" customHeight="1">
      <c r="A170" s="46" t="s">
        <v>220</v>
      </c>
      <c r="B170" s="126"/>
      <c r="C170" s="126"/>
      <c r="D170" s="91"/>
      <c r="E170" s="55">
        <v>179930</v>
      </c>
      <c r="F170" s="55">
        <v>205460</v>
      </c>
      <c r="G170" s="55">
        <v>225324</v>
      </c>
      <c r="H170" s="55">
        <v>171047</v>
      </c>
      <c r="I170" s="55">
        <v>182315</v>
      </c>
      <c r="J170" s="7"/>
      <c r="K170" s="414"/>
    </row>
    <row r="171" spans="1:11" s="25" customFormat="1" ht="9.9499999999999993" customHeight="1">
      <c r="A171" s="46" t="s">
        <v>113</v>
      </c>
      <c r="B171" s="126"/>
      <c r="C171" s="126"/>
      <c r="D171" s="91"/>
      <c r="E171" s="55">
        <v>0</v>
      </c>
      <c r="F171" s="55">
        <v>0</v>
      </c>
      <c r="G171" s="55">
        <v>0</v>
      </c>
      <c r="H171" s="55">
        <v>0</v>
      </c>
      <c r="I171" s="55">
        <v>0</v>
      </c>
      <c r="J171" s="7"/>
      <c r="K171" s="414"/>
    </row>
    <row r="172" spans="1:11" s="25" customFormat="1" ht="9.9499999999999993" customHeight="1">
      <c r="A172" s="2"/>
      <c r="B172" s="3"/>
      <c r="C172" s="3"/>
      <c r="D172" s="2"/>
      <c r="E172" s="7"/>
      <c r="F172" s="7"/>
      <c r="G172" s="7"/>
      <c r="H172" s="7"/>
      <c r="I172" s="7"/>
      <c r="J172" s="7"/>
      <c r="K172" s="414"/>
    </row>
    <row r="173" spans="1:11" s="25" customFormat="1" ht="9.9499999999999993" customHeight="1">
      <c r="A173" s="46" t="s">
        <v>114</v>
      </c>
      <c r="B173" s="120"/>
      <c r="C173" s="120"/>
      <c r="D173" s="91"/>
      <c r="E173" s="55">
        <v>179930</v>
      </c>
      <c r="F173" s="55">
        <v>205460</v>
      </c>
      <c r="G173" s="55">
        <v>225324</v>
      </c>
      <c r="H173" s="55">
        <v>171047</v>
      </c>
      <c r="I173" s="55">
        <v>182315</v>
      </c>
      <c r="J173" s="7"/>
      <c r="K173" s="414"/>
    </row>
    <row r="174" spans="1:11" s="25" customFormat="1" ht="8.65" customHeight="1">
      <c r="A174" s="66" t="s">
        <v>115</v>
      </c>
      <c r="B174" s="132"/>
      <c r="C174" s="132"/>
      <c r="D174" s="67"/>
      <c r="E174" s="1187">
        <v>-10081</v>
      </c>
      <c r="F174" s="1187">
        <v>-10353</v>
      </c>
      <c r="G174" s="1187">
        <v>-21040</v>
      </c>
      <c r="H174" s="1187">
        <v>-23727</v>
      </c>
      <c r="I174" s="1185">
        <v>-25215</v>
      </c>
      <c r="J174" s="7"/>
      <c r="K174" s="414"/>
    </row>
    <row r="175" spans="1:11" s="25" customFormat="1" ht="8.65" customHeight="1">
      <c r="A175" s="11" t="s">
        <v>116</v>
      </c>
      <c r="B175" s="133"/>
      <c r="C175" s="133"/>
      <c r="D175" s="68"/>
      <c r="E175" s="1188"/>
      <c r="F175" s="1188"/>
      <c r="G175" s="1188"/>
      <c r="H175" s="1188"/>
      <c r="I175" s="1186"/>
      <c r="J175" s="7"/>
      <c r="K175" s="414"/>
    </row>
    <row r="176" spans="1:11" s="25" customFormat="1" ht="9.9499999999999993" customHeight="1">
      <c r="A176" s="46" t="s">
        <v>117</v>
      </c>
      <c r="B176" s="120"/>
      <c r="C176" s="120"/>
      <c r="D176" s="91"/>
      <c r="E176" s="55">
        <v>169849</v>
      </c>
      <c r="F176" s="55">
        <v>195107</v>
      </c>
      <c r="G176" s="55">
        <v>204284</v>
      </c>
      <c r="H176" s="55">
        <v>147320</v>
      </c>
      <c r="I176" s="55">
        <v>157100</v>
      </c>
      <c r="J176" s="7"/>
      <c r="K176" s="414"/>
    </row>
    <row r="177" spans="1:11" s="23" customFormat="1" ht="9.9499999999999993" customHeight="1" thickBot="1">
      <c r="A177" s="2"/>
      <c r="B177" s="7"/>
      <c r="C177" s="7"/>
      <c r="D177" s="2"/>
      <c r="E177" s="7"/>
      <c r="F177" s="7"/>
      <c r="G177" s="7"/>
      <c r="H177" s="7"/>
      <c r="I177" s="7"/>
      <c r="J177" s="7"/>
      <c r="K177" s="414"/>
    </row>
    <row r="178" spans="1:11" s="25" customFormat="1" ht="9.9499999999999993" customHeight="1" thickBot="1">
      <c r="A178" s="77" t="s">
        <v>118</v>
      </c>
      <c r="B178" s="122"/>
      <c r="C178" s="3"/>
      <c r="D178" s="30"/>
      <c r="E178" s="7"/>
      <c r="F178" s="7"/>
      <c r="G178" s="7"/>
      <c r="H178" s="7"/>
      <c r="I178" s="7"/>
      <c r="J178" s="7"/>
      <c r="K178" s="414"/>
    </row>
    <row r="179" spans="1:11" s="23" customFormat="1" ht="9.9499999999999993" customHeight="1">
      <c r="A179" s="2"/>
      <c r="B179" s="7"/>
      <c r="C179" s="7"/>
      <c r="D179" s="2"/>
      <c r="E179" s="7"/>
      <c r="F179" s="7"/>
      <c r="G179" s="7"/>
      <c r="H179" s="7"/>
      <c r="I179" s="7"/>
      <c r="J179" s="7"/>
      <c r="K179" s="414"/>
    </row>
    <row r="180" spans="1:11" s="43" customFormat="1" ht="9.9499999999999993" customHeight="1">
      <c r="A180" s="70" t="s">
        <v>119</v>
      </c>
      <c r="B180" s="120"/>
      <c r="C180" s="120"/>
      <c r="D180" s="71"/>
      <c r="E180" s="69">
        <v>-228799</v>
      </c>
      <c r="F180" s="69">
        <v>-32437</v>
      </c>
      <c r="G180" s="69">
        <v>172359</v>
      </c>
      <c r="H180" s="69">
        <v>512638</v>
      </c>
      <c r="I180" s="69">
        <v>121249</v>
      </c>
      <c r="J180" s="56"/>
      <c r="K180" s="414"/>
    </row>
    <row r="181" spans="1:11" s="43" customFormat="1" ht="9.9499999999999993" customHeight="1">
      <c r="A181" s="70" t="s">
        <v>120</v>
      </c>
      <c r="B181" s="120"/>
      <c r="C181" s="120"/>
      <c r="D181" s="71"/>
      <c r="E181" s="69">
        <v>0</v>
      </c>
      <c r="F181" s="69">
        <v>0</v>
      </c>
      <c r="G181" s="69">
        <v>0</v>
      </c>
      <c r="H181" s="69">
        <v>0</v>
      </c>
      <c r="I181" s="69">
        <v>0</v>
      </c>
      <c r="J181" s="56"/>
      <c r="K181" s="414"/>
    </row>
    <row r="182" spans="1:11" s="23" customFormat="1" ht="9.9499999999999993" customHeight="1" thickBot="1">
      <c r="A182" s="65"/>
      <c r="B182" s="121"/>
      <c r="C182" s="121"/>
      <c r="D182" s="4"/>
      <c r="E182" s="13"/>
      <c r="F182" s="13"/>
      <c r="G182" s="13"/>
      <c r="H182" s="13"/>
      <c r="I182" s="13"/>
      <c r="J182" s="7"/>
      <c r="K182" s="414"/>
    </row>
    <row r="183" spans="1:11" s="23" customFormat="1" ht="11.1" customHeight="1" thickTop="1" thickBot="1">
      <c r="A183" s="92" t="s">
        <v>258</v>
      </c>
      <c r="B183" s="134"/>
      <c r="C183" s="135"/>
      <c r="D183" s="93"/>
      <c r="E183" s="90">
        <v>-228799</v>
      </c>
      <c r="F183" s="90">
        <v>-32437</v>
      </c>
      <c r="G183" s="90">
        <v>172359</v>
      </c>
      <c r="H183" s="90">
        <v>512638</v>
      </c>
      <c r="I183" s="90">
        <v>121249</v>
      </c>
      <c r="J183" s="78"/>
      <c r="K183" s="414"/>
    </row>
    <row r="184" spans="1:11" s="40" customFormat="1" ht="12" customHeight="1" thickTop="1">
      <c r="A184" s="145">
        <v>44</v>
      </c>
      <c r="B184" s="127" t="s">
        <v>306</v>
      </c>
      <c r="C184" s="39"/>
      <c r="D184" s="1144" t="s">
        <v>29</v>
      </c>
      <c r="E184" s="1144"/>
      <c r="F184" s="1144"/>
      <c r="G184" s="1144"/>
      <c r="H184" s="1144"/>
      <c r="I184" s="76" t="s">
        <v>244</v>
      </c>
      <c r="J184" s="39"/>
      <c r="K184" s="414"/>
    </row>
    <row r="185" spans="1:11" s="41" customFormat="1" ht="9.9499999999999993" customHeight="1">
      <c r="A185" s="128"/>
      <c r="B185" s="29"/>
      <c r="C185" s="29"/>
      <c r="D185" s="27"/>
      <c r="E185" s="27"/>
      <c r="F185" s="27"/>
      <c r="G185" s="27"/>
      <c r="H185" s="27"/>
      <c r="I185" s="26"/>
      <c r="J185" s="29"/>
      <c r="K185" s="414"/>
    </row>
    <row r="186" spans="1:11" s="25" customFormat="1" ht="9.9499999999999993" customHeight="1" thickBot="1">
      <c r="A186" s="1"/>
      <c r="B186" s="3"/>
      <c r="C186" s="3"/>
      <c r="D186" s="94" t="s">
        <v>31</v>
      </c>
      <c r="E186" s="95">
        <v>2005</v>
      </c>
      <c r="F186" s="95">
        <v>2006</v>
      </c>
      <c r="G186" s="95">
        <v>2007</v>
      </c>
      <c r="H186" s="95">
        <v>2008</v>
      </c>
      <c r="I186" s="95">
        <v>2009</v>
      </c>
      <c r="J186" s="3"/>
      <c r="K186" s="414"/>
    </row>
    <row r="187" spans="1:11" s="23" customFormat="1" ht="9.9499999999999993" customHeight="1" thickBot="1">
      <c r="A187" s="1145" t="s">
        <v>121</v>
      </c>
      <c r="B187" s="1146"/>
      <c r="C187" s="1147"/>
      <c r="D187" s="64"/>
      <c r="E187" s="7"/>
      <c r="F187" s="7"/>
      <c r="G187" s="7"/>
      <c r="H187" s="7"/>
      <c r="I187" s="7"/>
      <c r="J187" s="7"/>
      <c r="K187" s="414"/>
    </row>
    <row r="188" spans="1:11" s="23" customFormat="1" ht="9.9499999999999993" customHeight="1">
      <c r="A188" s="2"/>
      <c r="B188" s="7"/>
      <c r="C188" s="7"/>
      <c r="D188" s="2"/>
      <c r="E188" s="7"/>
      <c r="F188" s="7"/>
      <c r="G188" s="7"/>
      <c r="H188" s="7"/>
      <c r="I188" s="7"/>
      <c r="J188" s="7"/>
      <c r="K188" s="414"/>
    </row>
    <row r="189" spans="1:11" s="43" customFormat="1" ht="9.9499999999999993" customHeight="1">
      <c r="A189" s="42" t="s">
        <v>122</v>
      </c>
      <c r="B189" s="56"/>
      <c r="C189" s="56"/>
      <c r="D189" s="109"/>
      <c r="E189" s="56"/>
      <c r="F189" s="56"/>
      <c r="G189" s="56"/>
      <c r="H189" s="7"/>
      <c r="I189" s="56"/>
      <c r="J189" s="56"/>
      <c r="K189" s="414"/>
    </row>
    <row r="190" spans="1:11" s="23" customFormat="1" ht="8.65" customHeight="1">
      <c r="A190" s="2"/>
      <c r="B190" s="7"/>
      <c r="C190" s="7"/>
      <c r="D190" s="2"/>
      <c r="E190" s="7"/>
      <c r="F190" s="7"/>
      <c r="G190" s="7"/>
      <c r="H190" s="7"/>
      <c r="I190" s="7"/>
      <c r="J190" s="7"/>
      <c r="K190" s="414"/>
    </row>
    <row r="191" spans="1:11" s="23" customFormat="1" ht="8.65" customHeight="1">
      <c r="A191" s="10" t="s">
        <v>123</v>
      </c>
      <c r="B191" s="118"/>
      <c r="C191" s="118"/>
      <c r="D191" s="4"/>
      <c r="E191" s="13">
        <v>0</v>
      </c>
      <c r="F191" s="13">
        <v>0</v>
      </c>
      <c r="G191" s="13">
        <v>0</v>
      </c>
      <c r="H191" s="13">
        <v>0</v>
      </c>
      <c r="I191" s="14">
        <v>0</v>
      </c>
      <c r="J191" s="7"/>
      <c r="K191" s="414"/>
    </row>
    <row r="192" spans="1:11" s="23" customFormat="1" ht="8.65" customHeight="1">
      <c r="A192" s="10" t="s">
        <v>124</v>
      </c>
      <c r="B192" s="118"/>
      <c r="C192" s="118"/>
      <c r="D192" s="4"/>
      <c r="E192" s="13">
        <v>0</v>
      </c>
      <c r="F192" s="13">
        <v>0</v>
      </c>
      <c r="G192" s="13">
        <v>0</v>
      </c>
      <c r="H192" s="13">
        <v>-2077</v>
      </c>
      <c r="I192" s="14">
        <v>-121027</v>
      </c>
      <c r="J192" s="7"/>
      <c r="K192" s="414"/>
    </row>
    <row r="193" spans="1:11" s="23" customFormat="1" ht="8.65" customHeight="1">
      <c r="A193" s="10" t="s">
        <v>125</v>
      </c>
      <c r="B193" s="118"/>
      <c r="C193" s="118"/>
      <c r="D193" s="4"/>
      <c r="E193" s="13">
        <v>-32494</v>
      </c>
      <c r="F193" s="13">
        <v>-1739</v>
      </c>
      <c r="G193" s="13">
        <v>0</v>
      </c>
      <c r="H193" s="13">
        <v>0</v>
      </c>
      <c r="I193" s="14">
        <v>0</v>
      </c>
      <c r="J193" s="7"/>
      <c r="K193" s="414"/>
    </row>
    <row r="194" spans="1:11" s="23" customFormat="1" ht="8.65" customHeight="1">
      <c r="A194" s="10" t="s">
        <v>126</v>
      </c>
      <c r="B194" s="118"/>
      <c r="C194" s="118"/>
      <c r="D194" s="4"/>
      <c r="E194" s="13">
        <v>-32655</v>
      </c>
      <c r="F194" s="13">
        <v>0</v>
      </c>
      <c r="G194" s="13">
        <v>0</v>
      </c>
      <c r="H194" s="13">
        <v>0</v>
      </c>
      <c r="I194" s="14">
        <v>0</v>
      </c>
      <c r="J194" s="7"/>
      <c r="K194" s="414"/>
    </row>
    <row r="195" spans="1:11" s="23" customFormat="1" ht="8.65" customHeight="1">
      <c r="A195" s="10" t="s">
        <v>127</v>
      </c>
      <c r="B195" s="118"/>
      <c r="C195" s="118"/>
      <c r="D195" s="4"/>
      <c r="E195" s="13">
        <v>0</v>
      </c>
      <c r="F195" s="13">
        <v>0</v>
      </c>
      <c r="G195" s="13">
        <v>0</v>
      </c>
      <c r="H195" s="13">
        <v>0</v>
      </c>
      <c r="I195" s="14">
        <v>0</v>
      </c>
      <c r="J195" s="7"/>
      <c r="K195" s="414"/>
    </row>
    <row r="196" spans="1:11" s="23" customFormat="1" ht="8.65" customHeight="1">
      <c r="A196" s="10" t="s">
        <v>128</v>
      </c>
      <c r="B196" s="118"/>
      <c r="C196" s="118"/>
      <c r="D196" s="4"/>
      <c r="E196" s="13">
        <v>0</v>
      </c>
      <c r="F196" s="13">
        <v>0</v>
      </c>
      <c r="G196" s="13">
        <v>0</v>
      </c>
      <c r="H196" s="13">
        <v>0</v>
      </c>
      <c r="I196" s="14">
        <v>0</v>
      </c>
      <c r="J196" s="7"/>
      <c r="K196" s="414"/>
    </row>
    <row r="197" spans="1:11" s="23" customFormat="1" ht="8.65" customHeight="1">
      <c r="A197" s="10" t="s">
        <v>129</v>
      </c>
      <c r="B197" s="118"/>
      <c r="C197" s="118"/>
      <c r="D197" s="4"/>
      <c r="E197" s="13">
        <v>-141916</v>
      </c>
      <c r="F197" s="13">
        <v>-201437</v>
      </c>
      <c r="G197" s="13">
        <v>193669</v>
      </c>
      <c r="H197" s="13">
        <v>236931</v>
      </c>
      <c r="I197" s="14">
        <v>-222175</v>
      </c>
      <c r="J197" s="7"/>
      <c r="K197" s="414"/>
    </row>
    <row r="198" spans="1:11" s="23" customFormat="1" ht="8.65" customHeight="1">
      <c r="A198" s="10" t="s">
        <v>130</v>
      </c>
      <c r="B198" s="118"/>
      <c r="C198" s="118"/>
      <c r="D198" s="4"/>
      <c r="E198" s="13">
        <v>-845358</v>
      </c>
      <c r="F198" s="13">
        <v>-41963</v>
      </c>
      <c r="G198" s="13">
        <v>-21793</v>
      </c>
      <c r="H198" s="13">
        <v>-310188</v>
      </c>
      <c r="I198" s="14">
        <v>-154792</v>
      </c>
      <c r="J198" s="7"/>
      <c r="K198" s="414"/>
    </row>
    <row r="199" spans="1:11" s="23" customFormat="1" ht="8.65" customHeight="1">
      <c r="A199" s="10" t="s">
        <v>131</v>
      </c>
      <c r="B199" s="118"/>
      <c r="C199" s="118"/>
      <c r="D199" s="4"/>
      <c r="E199" s="13">
        <v>0</v>
      </c>
      <c r="F199" s="13">
        <v>0</v>
      </c>
      <c r="G199" s="13">
        <v>0</v>
      </c>
      <c r="H199" s="13">
        <v>0</v>
      </c>
      <c r="I199" s="14">
        <v>0</v>
      </c>
      <c r="J199" s="7"/>
      <c r="K199" s="414"/>
    </row>
    <row r="200" spans="1:11" s="25" customFormat="1" ht="8.65" customHeight="1">
      <c r="A200" s="10" t="s">
        <v>132</v>
      </c>
      <c r="B200" s="19"/>
      <c r="C200" s="19"/>
      <c r="D200" s="4"/>
      <c r="E200" s="13">
        <v>-3890</v>
      </c>
      <c r="F200" s="13">
        <v>0</v>
      </c>
      <c r="G200" s="13">
        <v>0</v>
      </c>
      <c r="H200" s="13">
        <v>0</v>
      </c>
      <c r="I200" s="14">
        <v>0</v>
      </c>
      <c r="J200" s="7"/>
      <c r="K200" s="414"/>
    </row>
    <row r="201" spans="1:11" s="23" customFormat="1" ht="8.65" customHeight="1">
      <c r="A201" s="46" t="s">
        <v>240</v>
      </c>
      <c r="B201" s="120"/>
      <c r="C201" s="120"/>
      <c r="D201" s="71"/>
      <c r="E201" s="56"/>
      <c r="F201" s="56"/>
      <c r="G201" s="56"/>
      <c r="H201" s="56"/>
      <c r="I201" s="56"/>
      <c r="J201" s="7"/>
      <c r="K201" s="414"/>
    </row>
    <row r="202" spans="1:11" s="23" customFormat="1" ht="9.9499999999999993" customHeight="1">
      <c r="A202" s="96" t="s">
        <v>259</v>
      </c>
      <c r="B202" s="136"/>
      <c r="C202" s="120"/>
      <c r="D202" s="93"/>
      <c r="E202" s="90">
        <v>-1056313</v>
      </c>
      <c r="F202" s="90">
        <v>-245139</v>
      </c>
      <c r="G202" s="90">
        <v>171876</v>
      </c>
      <c r="H202" s="90">
        <v>-75334</v>
      </c>
      <c r="I202" s="90">
        <v>-497994</v>
      </c>
      <c r="J202" s="79">
        <v>-1702904</v>
      </c>
      <c r="K202" s="414"/>
    </row>
    <row r="203" spans="1:11" s="23" customFormat="1" ht="9.9499999999999993" customHeight="1">
      <c r="A203" s="2"/>
      <c r="B203" s="7"/>
      <c r="C203" s="7"/>
      <c r="D203" s="2"/>
      <c r="E203" s="7"/>
      <c r="F203" s="7"/>
      <c r="G203" s="7"/>
      <c r="H203" s="7"/>
      <c r="I203" s="7"/>
      <c r="J203" s="7"/>
      <c r="K203" s="414"/>
    </row>
    <row r="204" spans="1:11" s="43" customFormat="1" ht="9.9499999999999993" customHeight="1">
      <c r="A204" s="42" t="s">
        <v>133</v>
      </c>
      <c r="B204" s="56"/>
      <c r="C204" s="56"/>
      <c r="D204" s="109"/>
      <c r="E204" s="56"/>
      <c r="F204" s="56"/>
      <c r="G204" s="56"/>
      <c r="H204" s="56"/>
      <c r="I204" s="56"/>
      <c r="J204" s="56"/>
      <c r="K204" s="414"/>
    </row>
    <row r="205" spans="1:11" s="23" customFormat="1" ht="8.65" customHeight="1">
      <c r="A205" s="1"/>
      <c r="B205" s="7"/>
      <c r="C205" s="7"/>
      <c r="D205" s="1"/>
      <c r="E205" s="7"/>
      <c r="F205" s="7"/>
      <c r="G205" s="7"/>
      <c r="H205" s="7"/>
      <c r="I205" s="7"/>
      <c r="J205" s="7"/>
      <c r="K205" s="414"/>
    </row>
    <row r="206" spans="1:11" s="23" customFormat="1" ht="9.9499999999999993" customHeight="1">
      <c r="A206" s="42" t="s">
        <v>134</v>
      </c>
      <c r="B206" s="7"/>
      <c r="C206" s="7"/>
      <c r="D206" s="1"/>
      <c r="E206" s="7"/>
      <c r="F206" s="7"/>
      <c r="G206" s="7"/>
      <c r="H206" s="7"/>
      <c r="I206" s="7"/>
      <c r="J206" s="7"/>
      <c r="K206" s="414"/>
    </row>
    <row r="207" spans="1:11" s="23" customFormat="1" ht="8.65" customHeight="1">
      <c r="A207" s="10" t="s">
        <v>135</v>
      </c>
      <c r="B207" s="118"/>
      <c r="C207" s="118"/>
      <c r="D207" s="4"/>
      <c r="E207" s="13">
        <v>1461981</v>
      </c>
      <c r="F207" s="13">
        <v>577368</v>
      </c>
      <c r="G207" s="13">
        <v>30195</v>
      </c>
      <c r="H207" s="13">
        <v>392814</v>
      </c>
      <c r="I207" s="14">
        <v>633795</v>
      </c>
      <c r="J207" s="7"/>
      <c r="K207" s="414"/>
    </row>
    <row r="208" spans="1:11" s="23" customFormat="1" ht="8.65" customHeight="1">
      <c r="A208" s="10" t="s">
        <v>136</v>
      </c>
      <c r="B208" s="118"/>
      <c r="C208" s="118"/>
      <c r="D208" s="4"/>
      <c r="E208" s="13">
        <v>0</v>
      </c>
      <c r="F208" s="13">
        <v>0</v>
      </c>
      <c r="G208" s="13">
        <v>0</v>
      </c>
      <c r="H208" s="13">
        <v>0</v>
      </c>
      <c r="I208" s="14">
        <v>0</v>
      </c>
      <c r="J208" s="7"/>
      <c r="K208" s="414"/>
    </row>
    <row r="209" spans="1:11" s="23" customFormat="1" ht="8.65" customHeight="1">
      <c r="A209" s="10" t="s">
        <v>137</v>
      </c>
      <c r="B209" s="118"/>
      <c r="C209" s="118"/>
      <c r="D209" s="4"/>
      <c r="E209" s="13">
        <v>32655</v>
      </c>
      <c r="F209" s="13">
        <v>0</v>
      </c>
      <c r="G209" s="13">
        <v>0</v>
      </c>
      <c r="H209" s="13">
        <v>0</v>
      </c>
      <c r="I209" s="14">
        <v>0</v>
      </c>
      <c r="J209" s="7"/>
      <c r="K209" s="414"/>
    </row>
    <row r="210" spans="1:11" s="25" customFormat="1" ht="8.65" customHeight="1">
      <c r="A210" s="10" t="s">
        <v>138</v>
      </c>
      <c r="B210" s="19"/>
      <c r="C210" s="19"/>
      <c r="D210" s="4"/>
      <c r="E210" s="13">
        <v>0</v>
      </c>
      <c r="F210" s="13">
        <v>0</v>
      </c>
      <c r="G210" s="13">
        <v>0</v>
      </c>
      <c r="H210" s="13">
        <v>0</v>
      </c>
      <c r="I210" s="14">
        <v>0</v>
      </c>
      <c r="J210" s="7"/>
      <c r="K210" s="414"/>
    </row>
    <row r="211" spans="1:11" s="25" customFormat="1" ht="8.65" customHeight="1">
      <c r="A211" s="10" t="s">
        <v>139</v>
      </c>
      <c r="B211" s="19"/>
      <c r="C211" s="19"/>
      <c r="D211" s="4"/>
      <c r="E211" s="13">
        <v>0</v>
      </c>
      <c r="F211" s="13">
        <v>0</v>
      </c>
      <c r="G211" s="13">
        <v>0</v>
      </c>
      <c r="H211" s="13">
        <v>0</v>
      </c>
      <c r="I211" s="14">
        <v>0</v>
      </c>
      <c r="J211" s="7"/>
      <c r="K211" s="414"/>
    </row>
    <row r="212" spans="1:11" s="25" customFormat="1" ht="8.65" customHeight="1">
      <c r="A212" s="10" t="s">
        <v>140</v>
      </c>
      <c r="B212" s="19"/>
      <c r="C212" s="19"/>
      <c r="D212" s="4"/>
      <c r="E212" s="13">
        <v>0</v>
      </c>
      <c r="F212" s="13">
        <v>0</v>
      </c>
      <c r="G212" s="13">
        <v>0</v>
      </c>
      <c r="H212" s="13">
        <v>0</v>
      </c>
      <c r="I212" s="14">
        <v>0</v>
      </c>
      <c r="J212" s="7"/>
      <c r="K212" s="414"/>
    </row>
    <row r="213" spans="1:11" s="25" customFormat="1" ht="8.65" customHeight="1">
      <c r="A213" s="10"/>
      <c r="B213" s="19"/>
      <c r="C213" s="19"/>
      <c r="D213" s="4"/>
      <c r="E213" s="13"/>
      <c r="F213" s="13"/>
      <c r="G213" s="13"/>
      <c r="H213" s="13"/>
      <c r="I213" s="13"/>
      <c r="J213" s="7"/>
      <c r="K213" s="414"/>
    </row>
    <row r="214" spans="1:11" s="25" customFormat="1" ht="9.9499999999999993" customHeight="1">
      <c r="A214" s="46" t="s">
        <v>141</v>
      </c>
      <c r="B214" s="125"/>
      <c r="C214" s="125"/>
      <c r="D214" s="91"/>
      <c r="E214" s="55">
        <v>1494636</v>
      </c>
      <c r="F214" s="55">
        <v>577368</v>
      </c>
      <c r="G214" s="55">
        <v>30195</v>
      </c>
      <c r="H214" s="55">
        <v>392814</v>
      </c>
      <c r="I214" s="55">
        <v>633795</v>
      </c>
      <c r="J214" s="7"/>
      <c r="K214" s="414"/>
    </row>
    <row r="215" spans="1:11" s="25" customFormat="1" ht="8.65" customHeight="1">
      <c r="A215" s="2"/>
      <c r="B215" s="3"/>
      <c r="C215" s="3"/>
      <c r="D215" s="2"/>
      <c r="E215" s="7"/>
      <c r="F215" s="7"/>
      <c r="G215" s="7"/>
      <c r="H215" s="7"/>
      <c r="I215" s="7"/>
      <c r="J215" s="7"/>
      <c r="K215" s="414"/>
    </row>
    <row r="216" spans="1:11" s="23" customFormat="1" ht="9.9499999999999993" customHeight="1">
      <c r="A216" s="42" t="s">
        <v>142</v>
      </c>
      <c r="B216" s="7"/>
      <c r="C216" s="7"/>
      <c r="D216" s="1"/>
      <c r="E216" s="7"/>
      <c r="F216" s="7"/>
      <c r="G216" s="7"/>
      <c r="H216" s="7"/>
      <c r="I216" s="7"/>
      <c r="J216" s="7"/>
      <c r="K216" s="414"/>
    </row>
    <row r="217" spans="1:11" s="25" customFormat="1" ht="8.65" customHeight="1">
      <c r="A217" s="10" t="s">
        <v>143</v>
      </c>
      <c r="B217" s="118"/>
      <c r="C217" s="118"/>
      <c r="D217" s="4"/>
      <c r="E217" s="13">
        <v>0</v>
      </c>
      <c r="F217" s="13">
        <v>0</v>
      </c>
      <c r="G217" s="13">
        <v>0</v>
      </c>
      <c r="H217" s="13">
        <v>0</v>
      </c>
      <c r="I217" s="14">
        <v>0</v>
      </c>
      <c r="J217" s="7"/>
      <c r="K217" s="414"/>
    </row>
    <row r="218" spans="1:11" s="25" customFormat="1" ht="8.65" customHeight="1">
      <c r="A218" s="10" t="s">
        <v>144</v>
      </c>
      <c r="B218" s="118"/>
      <c r="C218" s="118"/>
      <c r="D218" s="4"/>
      <c r="E218" s="13">
        <v>64023</v>
      </c>
      <c r="F218" s="13">
        <v>234449</v>
      </c>
      <c r="G218" s="13">
        <v>200539</v>
      </c>
      <c r="H218" s="13">
        <v>317480</v>
      </c>
      <c r="I218" s="14">
        <v>68815</v>
      </c>
      <c r="J218" s="7"/>
      <c r="K218" s="414"/>
    </row>
    <row r="219" spans="1:11" s="25" customFormat="1" ht="8.65" customHeight="1">
      <c r="A219" s="10" t="s">
        <v>227</v>
      </c>
      <c r="B219" s="118"/>
      <c r="C219" s="118"/>
      <c r="D219" s="4"/>
      <c r="E219" s="13">
        <v>0</v>
      </c>
      <c r="F219" s="13">
        <v>0</v>
      </c>
      <c r="G219" s="13">
        <v>0</v>
      </c>
      <c r="H219" s="13">
        <v>0</v>
      </c>
      <c r="I219" s="14">
        <v>0</v>
      </c>
      <c r="J219" s="7"/>
      <c r="K219" s="414"/>
    </row>
    <row r="220" spans="1:11" s="25" customFormat="1" ht="8.65" customHeight="1">
      <c r="A220" s="10" t="s">
        <v>145</v>
      </c>
      <c r="B220" s="118"/>
      <c r="C220" s="118"/>
      <c r="D220" s="4"/>
      <c r="E220" s="13">
        <v>0</v>
      </c>
      <c r="F220" s="13">
        <v>0</v>
      </c>
      <c r="G220" s="13">
        <v>0</v>
      </c>
      <c r="H220" s="13">
        <v>0</v>
      </c>
      <c r="I220" s="14">
        <v>0</v>
      </c>
      <c r="J220" s="7"/>
      <c r="K220" s="414"/>
    </row>
    <row r="221" spans="1:11" s="25" customFormat="1" ht="8.65" customHeight="1">
      <c r="A221" s="10" t="s">
        <v>146</v>
      </c>
      <c r="B221" s="118"/>
      <c r="C221" s="118"/>
      <c r="D221" s="4"/>
      <c r="E221" s="13">
        <v>0</v>
      </c>
      <c r="F221" s="13">
        <v>0</v>
      </c>
      <c r="G221" s="13">
        <v>0</v>
      </c>
      <c r="H221" s="13">
        <v>0</v>
      </c>
      <c r="I221" s="14">
        <v>0</v>
      </c>
      <c r="J221" s="7"/>
      <c r="K221" s="414"/>
    </row>
    <row r="222" spans="1:11" s="25" customFormat="1" ht="8.65" customHeight="1">
      <c r="A222" s="10" t="s">
        <v>147</v>
      </c>
      <c r="B222" s="118"/>
      <c r="C222" s="118"/>
      <c r="D222" s="4"/>
      <c r="E222" s="13">
        <v>374300</v>
      </c>
      <c r="F222" s="13">
        <v>97780</v>
      </c>
      <c r="G222" s="13">
        <v>1532</v>
      </c>
      <c r="H222" s="13">
        <v>0</v>
      </c>
      <c r="I222" s="14">
        <v>66986</v>
      </c>
      <c r="J222" s="7"/>
      <c r="K222" s="414"/>
    </row>
    <row r="223" spans="1:11" s="25" customFormat="1" ht="8.65" customHeight="1">
      <c r="A223" s="10" t="s">
        <v>148</v>
      </c>
      <c r="B223" s="118"/>
      <c r="C223" s="118"/>
      <c r="D223" s="4"/>
      <c r="E223" s="13">
        <v>0</v>
      </c>
      <c r="F223" s="13">
        <v>0</v>
      </c>
      <c r="G223" s="13">
        <v>0</v>
      </c>
      <c r="H223" s="13">
        <v>0</v>
      </c>
      <c r="I223" s="14">
        <v>0</v>
      </c>
      <c r="J223" s="7"/>
      <c r="K223" s="414"/>
    </row>
    <row r="224" spans="1:11" s="25" customFormat="1" ht="8.65" customHeight="1">
      <c r="A224" s="10" t="s">
        <v>149</v>
      </c>
      <c r="B224" s="118"/>
      <c r="C224" s="118"/>
      <c r="D224" s="4"/>
      <c r="E224" s="13">
        <v>0</v>
      </c>
      <c r="F224" s="13">
        <v>0</v>
      </c>
      <c r="G224" s="13">
        <v>0</v>
      </c>
      <c r="H224" s="13">
        <v>0</v>
      </c>
      <c r="I224" s="14">
        <v>0</v>
      </c>
      <c r="J224" s="7"/>
      <c r="K224" s="414"/>
    </row>
    <row r="225" spans="1:12" s="25" customFormat="1" ht="8.65" customHeight="1">
      <c r="A225" s="10" t="s">
        <v>150</v>
      </c>
      <c r="B225" s="118"/>
      <c r="C225" s="118"/>
      <c r="D225" s="4"/>
      <c r="E225" s="13">
        <v>0</v>
      </c>
      <c r="F225" s="13">
        <v>0</v>
      </c>
      <c r="G225" s="13">
        <v>0</v>
      </c>
      <c r="H225" s="13">
        <v>0</v>
      </c>
      <c r="I225" s="14">
        <v>0</v>
      </c>
      <c r="J225" s="7"/>
      <c r="K225" s="414"/>
    </row>
    <row r="226" spans="1:12" s="25" customFormat="1" ht="8.65" customHeight="1">
      <c r="A226" s="10"/>
      <c r="B226" s="118"/>
      <c r="C226" s="118"/>
      <c r="D226" s="4"/>
      <c r="E226" s="13"/>
      <c r="F226" s="13"/>
      <c r="G226" s="13"/>
      <c r="H226" s="13"/>
      <c r="I226" s="13"/>
      <c r="J226" s="7"/>
      <c r="K226" s="414"/>
    </row>
    <row r="227" spans="1:12" s="25" customFormat="1" ht="9.9499999999999993" customHeight="1">
      <c r="A227" s="46" t="s">
        <v>151</v>
      </c>
      <c r="B227" s="125"/>
      <c r="C227" s="125"/>
      <c r="D227" s="91"/>
      <c r="E227" s="55">
        <v>438323</v>
      </c>
      <c r="F227" s="55">
        <v>332229</v>
      </c>
      <c r="G227" s="55">
        <v>202071</v>
      </c>
      <c r="H227" s="55">
        <v>317480</v>
      </c>
      <c r="I227" s="55">
        <v>135801</v>
      </c>
      <c r="J227" s="7"/>
      <c r="K227" s="414"/>
    </row>
    <row r="228" spans="1:12" s="25" customFormat="1" ht="9.9499999999999993" customHeight="1" thickBot="1">
      <c r="A228" s="2"/>
      <c r="B228" s="3"/>
      <c r="C228" s="3"/>
      <c r="D228" s="2"/>
      <c r="E228" s="7"/>
      <c r="F228" s="7"/>
      <c r="G228" s="7"/>
      <c r="H228" s="7"/>
      <c r="I228" s="7"/>
      <c r="J228" s="7"/>
      <c r="K228" s="414"/>
    </row>
    <row r="229" spans="1:12" s="23" customFormat="1" ht="9.9499999999999993" customHeight="1" thickBot="1">
      <c r="A229" s="1145" t="s">
        <v>152</v>
      </c>
      <c r="B229" s="1146"/>
      <c r="C229" s="1147"/>
      <c r="D229" s="64"/>
      <c r="E229" s="7"/>
      <c r="F229" s="7"/>
      <c r="G229" s="7"/>
      <c r="H229" s="7"/>
      <c r="I229" s="7"/>
      <c r="J229" s="7"/>
      <c r="K229" s="414"/>
    </row>
    <row r="230" spans="1:12" s="25" customFormat="1" ht="9.9499999999999993" customHeight="1">
      <c r="A230" s="2"/>
      <c r="B230" s="3"/>
      <c r="C230" s="3"/>
      <c r="D230" s="2"/>
      <c r="E230" s="7"/>
      <c r="F230" s="7"/>
      <c r="G230" s="7"/>
      <c r="H230" s="7"/>
      <c r="I230" s="7"/>
      <c r="J230" s="7"/>
      <c r="K230" s="414"/>
    </row>
    <row r="231" spans="1:12" s="25" customFormat="1" ht="8.65" customHeight="1">
      <c r="A231" s="10" t="s">
        <v>153</v>
      </c>
      <c r="B231" s="19"/>
      <c r="C231" s="19"/>
      <c r="D231" s="4"/>
      <c r="E231" s="13">
        <v>-228799</v>
      </c>
      <c r="F231" s="13">
        <v>-32437</v>
      </c>
      <c r="G231" s="13">
        <v>172359</v>
      </c>
      <c r="H231" s="13">
        <v>512638</v>
      </c>
      <c r="I231" s="13">
        <v>121249</v>
      </c>
      <c r="J231" s="7"/>
      <c r="K231" s="414"/>
    </row>
    <row r="232" spans="1:12" s="25" customFormat="1" ht="8.65" customHeight="1">
      <c r="A232" s="10" t="s">
        <v>154</v>
      </c>
      <c r="B232" s="19"/>
      <c r="C232" s="19"/>
      <c r="D232" s="4"/>
      <c r="E232" s="13">
        <v>-1056313</v>
      </c>
      <c r="F232" s="13">
        <v>-245139</v>
      </c>
      <c r="G232" s="13">
        <v>171876</v>
      </c>
      <c r="H232" s="13">
        <v>-75334</v>
      </c>
      <c r="I232" s="13">
        <v>-497994</v>
      </c>
      <c r="J232" s="108" t="s">
        <v>271</v>
      </c>
      <c r="K232" s="414"/>
      <c r="L232" s="143"/>
    </row>
    <row r="233" spans="1:12" s="25" customFormat="1" ht="8.65" customHeight="1">
      <c r="A233" s="10" t="s">
        <v>155</v>
      </c>
      <c r="B233" s="19"/>
      <c r="C233" s="19"/>
      <c r="D233" s="4"/>
      <c r="E233" s="13">
        <v>-1115263</v>
      </c>
      <c r="F233" s="13">
        <v>-82469</v>
      </c>
      <c r="G233" s="13">
        <v>548519</v>
      </c>
      <c r="H233" s="13">
        <v>584624</v>
      </c>
      <c r="I233" s="13">
        <v>-219645</v>
      </c>
      <c r="J233" s="33">
        <v>-1702904</v>
      </c>
      <c r="K233" s="414"/>
    </row>
    <row r="234" spans="1:12" s="25" customFormat="1" ht="8.65" customHeight="1">
      <c r="A234" s="10"/>
      <c r="B234" s="19"/>
      <c r="C234" s="19"/>
      <c r="D234" s="4"/>
      <c r="E234" s="13"/>
      <c r="F234" s="13"/>
      <c r="G234" s="13"/>
      <c r="H234" s="13"/>
      <c r="I234" s="13"/>
      <c r="J234" s="7"/>
      <c r="K234" s="414"/>
    </row>
    <row r="235" spans="1:12" s="62" customFormat="1" ht="9.9499999999999993" customHeight="1">
      <c r="A235" s="1148" t="s">
        <v>260</v>
      </c>
      <c r="B235" s="1149"/>
      <c r="C235" s="1149"/>
      <c r="D235" s="1152"/>
      <c r="E235" s="1142">
        <v>-228799</v>
      </c>
      <c r="F235" s="1142">
        <v>-32437</v>
      </c>
      <c r="G235" s="1142">
        <v>172359</v>
      </c>
      <c r="H235" s="1142">
        <v>512638</v>
      </c>
      <c r="I235" s="1142">
        <v>121249</v>
      </c>
      <c r="J235" s="80"/>
      <c r="K235" s="414"/>
    </row>
    <row r="236" spans="1:12" s="62" customFormat="1" ht="9.9499999999999993" customHeight="1">
      <c r="A236" s="1150"/>
      <c r="B236" s="1151"/>
      <c r="C236" s="1151"/>
      <c r="D236" s="1153"/>
      <c r="E236" s="1143"/>
      <c r="F236" s="1143"/>
      <c r="G236" s="1143"/>
      <c r="H236" s="1143"/>
      <c r="I236" s="1143"/>
      <c r="J236" s="80"/>
      <c r="K236" s="414"/>
    </row>
    <row r="237" spans="1:12" s="25" customFormat="1" ht="9.9499999999999993" customHeight="1" thickBot="1">
      <c r="A237" s="2"/>
      <c r="B237" s="3"/>
      <c r="C237" s="3"/>
      <c r="D237" s="2"/>
      <c r="E237" s="7"/>
      <c r="F237" s="7"/>
      <c r="G237" s="7"/>
      <c r="H237" s="7"/>
      <c r="I237" s="7"/>
      <c r="J237" s="3"/>
      <c r="K237" s="414"/>
    </row>
    <row r="238" spans="1:12" s="23" customFormat="1" ht="9.9499999999999993" customHeight="1" thickBot="1">
      <c r="A238" s="1145" t="s">
        <v>156</v>
      </c>
      <c r="B238" s="1146"/>
      <c r="C238" s="1147"/>
      <c r="D238" s="64"/>
      <c r="E238" s="7"/>
      <c r="F238" s="7"/>
      <c r="G238" s="7"/>
      <c r="H238" s="7"/>
      <c r="I238" s="7"/>
      <c r="J238" s="7"/>
      <c r="K238" s="414"/>
    </row>
    <row r="239" spans="1:12" s="25" customFormat="1" ht="9.9499999999999993" customHeight="1">
      <c r="A239" s="2"/>
      <c r="B239" s="3"/>
      <c r="C239" s="3"/>
      <c r="D239" s="2"/>
      <c r="E239" s="7"/>
      <c r="F239" s="7"/>
      <c r="G239" s="7"/>
      <c r="H239" s="7"/>
      <c r="I239" s="7"/>
      <c r="J239" s="3"/>
      <c r="K239" s="414"/>
    </row>
    <row r="240" spans="1:12" s="25" customFormat="1" ht="8.65" customHeight="1">
      <c r="A240" s="10" t="s">
        <v>81</v>
      </c>
      <c r="B240" s="19"/>
      <c r="C240" s="19"/>
      <c r="D240" s="4"/>
      <c r="E240" s="13">
        <v>170482</v>
      </c>
      <c r="F240" s="13">
        <v>185260</v>
      </c>
      <c r="G240" s="13">
        <v>292672</v>
      </c>
      <c r="H240" s="13">
        <v>181085</v>
      </c>
      <c r="I240" s="13">
        <v>175702</v>
      </c>
      <c r="J240" s="3"/>
      <c r="K240" s="414"/>
    </row>
    <row r="241" spans="1:11" s="25" customFormat="1" ht="8.65" customHeight="1">
      <c r="A241" s="10" t="s">
        <v>157</v>
      </c>
      <c r="B241" s="19"/>
      <c r="C241" s="19"/>
      <c r="D241" s="4"/>
      <c r="E241" s="13">
        <v>355140</v>
      </c>
      <c r="F241" s="13">
        <v>363104</v>
      </c>
      <c r="G241" s="13">
        <v>368382</v>
      </c>
      <c r="H241" s="13">
        <v>397325</v>
      </c>
      <c r="I241" s="13">
        <v>381939</v>
      </c>
      <c r="J241" s="3"/>
      <c r="K241" s="414"/>
    </row>
    <row r="242" spans="1:11" s="25" customFormat="1" ht="8.65" customHeight="1">
      <c r="A242" s="10" t="s">
        <v>214</v>
      </c>
      <c r="B242" s="19"/>
      <c r="C242" s="19"/>
      <c r="D242" s="150"/>
      <c r="E242" s="13">
        <v>159187</v>
      </c>
      <c r="F242" s="13">
        <v>138903</v>
      </c>
      <c r="G242" s="13">
        <v>211805</v>
      </c>
      <c r="H242" s="13">
        <v>188561</v>
      </c>
      <c r="I242" s="14">
        <v>209403</v>
      </c>
      <c r="J242" s="3"/>
      <c r="K242" s="414"/>
    </row>
    <row r="243" spans="1:11" s="25" customFormat="1" ht="8.65" customHeight="1">
      <c r="A243" s="10" t="s">
        <v>215</v>
      </c>
      <c r="B243" s="19"/>
      <c r="C243" s="19"/>
      <c r="D243" s="150"/>
      <c r="E243" s="13">
        <v>0</v>
      </c>
      <c r="F243" s="13">
        <v>0</v>
      </c>
      <c r="G243" s="13">
        <v>0</v>
      </c>
      <c r="H243" s="13">
        <v>0</v>
      </c>
      <c r="I243" s="14">
        <v>0</v>
      </c>
      <c r="J243" s="3"/>
      <c r="K243" s="414"/>
    </row>
    <row r="244" spans="1:11" s="25" customFormat="1" ht="8.65" customHeight="1">
      <c r="A244" s="10" t="s">
        <v>203</v>
      </c>
      <c r="B244" s="19"/>
      <c r="C244" s="19"/>
      <c r="D244" s="150"/>
      <c r="E244" s="13">
        <v>10081</v>
      </c>
      <c r="F244" s="13">
        <v>10353</v>
      </c>
      <c r="G244" s="13">
        <v>21040</v>
      </c>
      <c r="H244" s="13">
        <v>23727</v>
      </c>
      <c r="I244" s="14">
        <v>25215</v>
      </c>
      <c r="J244" s="3"/>
      <c r="K244" s="414"/>
    </row>
    <row r="245" spans="1:11" s="25" customFormat="1" ht="8.65" customHeight="1">
      <c r="A245" s="10"/>
      <c r="B245" s="19"/>
      <c r="C245" s="19"/>
      <c r="D245" s="4"/>
      <c r="E245" s="13"/>
      <c r="F245" s="13"/>
      <c r="G245" s="13"/>
      <c r="H245" s="13"/>
      <c r="I245" s="13"/>
      <c r="J245" s="3"/>
      <c r="K245" s="414"/>
    </row>
    <row r="246" spans="1:11" s="62" customFormat="1" ht="9.9499999999999993" customHeight="1">
      <c r="A246" s="46" t="s">
        <v>158</v>
      </c>
      <c r="B246" s="125"/>
      <c r="C246" s="125"/>
      <c r="D246" s="91"/>
      <c r="E246" s="55">
        <v>-35552</v>
      </c>
      <c r="F246" s="55">
        <v>-49294</v>
      </c>
      <c r="G246" s="55">
        <v>115055</v>
      </c>
      <c r="H246" s="55">
        <v>-51406</v>
      </c>
      <c r="I246" s="55">
        <v>-22049</v>
      </c>
      <c r="J246" s="81"/>
      <c r="K246" s="414"/>
    </row>
    <row r="247" spans="1:11" s="25" customFormat="1" ht="9.9499999999999993" customHeight="1" thickBot="1">
      <c r="A247" s="1"/>
      <c r="B247" s="3"/>
      <c r="C247" s="3"/>
      <c r="D247" s="1"/>
      <c r="E247" s="7"/>
      <c r="F247" s="7"/>
      <c r="G247" s="7"/>
      <c r="H247" s="7"/>
      <c r="I247" s="7"/>
      <c r="J247" s="3"/>
      <c r="K247" s="414"/>
    </row>
    <row r="248" spans="1:11" s="23" customFormat="1" ht="9.9499999999999993" customHeight="1" thickBot="1">
      <c r="A248" s="1145" t="s">
        <v>194</v>
      </c>
      <c r="B248" s="1146"/>
      <c r="C248" s="1146"/>
      <c r="D248" s="1147"/>
      <c r="E248" s="7"/>
      <c r="F248" s="7"/>
      <c r="G248" s="7"/>
      <c r="H248" s="7"/>
      <c r="I248" s="7"/>
      <c r="J248" s="7"/>
      <c r="K248" s="414"/>
    </row>
    <row r="249" spans="1:11" s="25" customFormat="1" ht="9.9499999999999993" customHeight="1">
      <c r="A249" s="3"/>
      <c r="B249" s="3"/>
      <c r="C249" s="3"/>
      <c r="D249" s="3"/>
      <c r="E249" s="3"/>
      <c r="F249" s="3"/>
      <c r="G249" s="2"/>
      <c r="H249" s="2"/>
      <c r="I249" s="3"/>
      <c r="J249" s="3"/>
      <c r="K249" s="414"/>
    </row>
    <row r="250" spans="1:11" s="62" customFormat="1" ht="9.9499999999999993" customHeight="1">
      <c r="A250" s="97" t="s">
        <v>196</v>
      </c>
      <c r="B250" s="81"/>
      <c r="C250" s="81"/>
      <c r="D250" s="82"/>
      <c r="E250" s="57"/>
      <c r="F250" s="57"/>
      <c r="G250" s="57"/>
      <c r="H250" s="57"/>
      <c r="I250" s="57"/>
      <c r="J250" s="81"/>
      <c r="K250" s="414"/>
    </row>
    <row r="251" spans="1:11" s="25" customFormat="1" ht="8.65" customHeight="1">
      <c r="A251" s="10" t="s">
        <v>162</v>
      </c>
      <c r="B251" s="19"/>
      <c r="C251" s="19"/>
      <c r="D251" s="150"/>
      <c r="E251" s="13">
        <v>168844</v>
      </c>
      <c r="F251" s="13">
        <v>183995</v>
      </c>
      <c r="G251" s="13">
        <v>291023</v>
      </c>
      <c r="H251" s="13">
        <v>180023</v>
      </c>
      <c r="I251" s="14">
        <v>208888</v>
      </c>
      <c r="J251" s="3"/>
      <c r="K251" s="414"/>
    </row>
    <row r="252" spans="1:11" s="25" customFormat="1" ht="8.65" customHeight="1">
      <c r="A252" s="18" t="s">
        <v>216</v>
      </c>
      <c r="B252" s="19"/>
      <c r="C252" s="19"/>
      <c r="D252" s="150"/>
      <c r="E252" s="13">
        <v>248800</v>
      </c>
      <c r="F252" s="13">
        <v>315300</v>
      </c>
      <c r="G252" s="13">
        <v>299000</v>
      </c>
      <c r="H252" s="13">
        <v>291500</v>
      </c>
      <c r="I252" s="14">
        <v>284000</v>
      </c>
      <c r="J252" s="3"/>
      <c r="K252" s="414"/>
    </row>
    <row r="253" spans="1:11" s="25" customFormat="1" ht="8.65" customHeight="1">
      <c r="A253" s="18"/>
      <c r="B253" s="19"/>
      <c r="C253" s="19"/>
      <c r="D253" s="5"/>
      <c r="E253" s="13"/>
      <c r="F253" s="13"/>
      <c r="G253" s="13"/>
      <c r="H253" s="13"/>
      <c r="I253" s="13"/>
      <c r="J253" s="3"/>
      <c r="K253" s="414"/>
    </row>
    <row r="254" spans="1:11" s="101" customFormat="1" ht="9.9499999999999993" customHeight="1">
      <c r="A254" s="98" t="s">
        <v>195</v>
      </c>
      <c r="B254" s="125"/>
      <c r="C254" s="125"/>
      <c r="D254" s="99"/>
      <c r="E254" s="55">
        <v>417644</v>
      </c>
      <c r="F254" s="55">
        <v>499295</v>
      </c>
      <c r="G254" s="55">
        <v>590023</v>
      </c>
      <c r="H254" s="55">
        <v>471523</v>
      </c>
      <c r="I254" s="55">
        <v>492888</v>
      </c>
      <c r="J254" s="100"/>
      <c r="K254" s="414"/>
    </row>
    <row r="255" spans="1:11" s="25" customFormat="1" ht="8.65" customHeight="1">
      <c r="A255" s="1"/>
      <c r="B255" s="3"/>
      <c r="C255" s="3"/>
      <c r="D255" s="1"/>
      <c r="E255" s="7"/>
      <c r="F255" s="7"/>
      <c r="G255" s="7"/>
      <c r="H255" s="7"/>
      <c r="I255" s="7"/>
      <c r="J255" s="3"/>
      <c r="K255" s="414"/>
    </row>
    <row r="256" spans="1:11" s="101" customFormat="1" ht="9.9499999999999993" customHeight="1">
      <c r="A256" s="97" t="s">
        <v>197</v>
      </c>
      <c r="B256" s="100"/>
      <c r="C256" s="100"/>
      <c r="D256" s="97"/>
      <c r="E256" s="56"/>
      <c r="F256" s="56"/>
      <c r="G256" s="56"/>
      <c r="H256" s="56"/>
      <c r="I256" s="56"/>
      <c r="J256" s="100"/>
      <c r="K256" s="414"/>
    </row>
    <row r="257" spans="1:11" s="25" customFormat="1" ht="8.65" customHeight="1">
      <c r="A257" s="10" t="s">
        <v>163</v>
      </c>
      <c r="B257" s="19"/>
      <c r="C257" s="19"/>
      <c r="D257" s="5"/>
      <c r="E257" s="13">
        <v>6002976</v>
      </c>
      <c r="F257" s="13">
        <v>6187479</v>
      </c>
      <c r="G257" s="13">
        <v>5972719</v>
      </c>
      <c r="H257" s="13">
        <v>5674924</v>
      </c>
      <c r="I257" s="13">
        <v>6368666</v>
      </c>
      <c r="J257" s="3"/>
      <c r="K257" s="414"/>
    </row>
    <row r="258" spans="1:11" s="25" customFormat="1" ht="8.65" customHeight="1">
      <c r="A258" s="18" t="s">
        <v>162</v>
      </c>
      <c r="B258" s="19"/>
      <c r="C258" s="19"/>
      <c r="D258" s="5"/>
      <c r="E258" s="13">
        <v>170482</v>
      </c>
      <c r="F258" s="13">
        <v>185260</v>
      </c>
      <c r="G258" s="13">
        <v>292672</v>
      </c>
      <c r="H258" s="13">
        <v>181085</v>
      </c>
      <c r="I258" s="13">
        <v>175702</v>
      </c>
      <c r="J258" s="3"/>
      <c r="K258" s="414"/>
    </row>
    <row r="259" spans="1:11" s="25" customFormat="1" ht="8.65" customHeight="1">
      <c r="A259" s="18"/>
      <c r="B259" s="19"/>
      <c r="C259" s="19"/>
      <c r="D259" s="5"/>
      <c r="E259" s="13"/>
      <c r="F259" s="13"/>
      <c r="G259" s="13"/>
      <c r="H259" s="13"/>
      <c r="I259" s="13"/>
      <c r="J259" s="3"/>
      <c r="K259" s="414"/>
    </row>
    <row r="260" spans="1:11" s="101" customFormat="1" ht="9.9499999999999993" customHeight="1">
      <c r="A260" s="102" t="s">
        <v>198</v>
      </c>
      <c r="B260" s="137"/>
      <c r="C260" s="137"/>
      <c r="D260" s="103"/>
      <c r="E260" s="104">
        <v>2.8399580474751192</v>
      </c>
      <c r="F260" s="104">
        <v>2.9941111719328664</v>
      </c>
      <c r="G260" s="104">
        <v>4.900146817554953</v>
      </c>
      <c r="H260" s="104">
        <v>3.190967843798437</v>
      </c>
      <c r="I260" s="104">
        <v>2.758850911635184</v>
      </c>
      <c r="J260" s="100"/>
      <c r="K260" s="414"/>
    </row>
    <row r="261" spans="1:11" s="62" customFormat="1" ht="9.9499999999999993" customHeight="1" thickBot="1">
      <c r="A261" s="83"/>
      <c r="B261" s="138"/>
      <c r="C261" s="138"/>
      <c r="D261" s="83"/>
      <c r="E261" s="84"/>
      <c r="F261" s="84"/>
      <c r="G261" s="84"/>
      <c r="H261" s="84"/>
      <c r="I261" s="84"/>
      <c r="J261" s="81"/>
      <c r="K261" s="414"/>
    </row>
    <row r="262" spans="1:11" s="23" customFormat="1" ht="9.9499999999999993" customHeight="1" thickBot="1">
      <c r="A262" s="1145" t="s">
        <v>164</v>
      </c>
      <c r="B262" s="1146"/>
      <c r="C262" s="1146"/>
      <c r="D262" s="1147"/>
      <c r="E262" s="7"/>
      <c r="F262" s="7"/>
      <c r="G262" s="7"/>
      <c r="H262" s="7"/>
      <c r="I262" s="7"/>
      <c r="J262" s="7"/>
      <c r="K262" s="414"/>
    </row>
    <row r="263" spans="1:11" s="25" customFormat="1" ht="9.9499999999999993" customHeight="1">
      <c r="A263" s="1"/>
      <c r="B263" s="3"/>
      <c r="C263" s="3"/>
      <c r="D263" s="1"/>
      <c r="E263" s="7"/>
      <c r="F263" s="7"/>
      <c r="G263" s="7"/>
      <c r="H263" s="7"/>
      <c r="I263" s="7"/>
      <c r="J263" s="3"/>
      <c r="K263" s="414"/>
    </row>
    <row r="264" spans="1:11" s="101" customFormat="1" ht="9.9499999999999993" customHeight="1">
      <c r="A264" s="42" t="s">
        <v>183</v>
      </c>
      <c r="B264" s="100"/>
      <c r="C264" s="100"/>
      <c r="D264" s="42"/>
      <c r="E264" s="56"/>
      <c r="F264" s="56"/>
      <c r="G264" s="56"/>
      <c r="H264" s="56"/>
      <c r="I264" s="56"/>
      <c r="J264" s="100"/>
      <c r="K264" s="414"/>
    </row>
    <row r="265" spans="1:11" s="25" customFormat="1" ht="9.9499999999999993" customHeight="1">
      <c r="A265" s="37"/>
      <c r="B265" s="3"/>
      <c r="C265" s="3"/>
      <c r="D265" s="1"/>
      <c r="E265" s="7"/>
      <c r="F265" s="7"/>
      <c r="G265" s="7"/>
      <c r="H265" s="7"/>
      <c r="I265" s="7"/>
      <c r="J265" s="3"/>
      <c r="K265" s="414"/>
    </row>
    <row r="266" spans="1:11" s="25" customFormat="1" ht="8.65" customHeight="1">
      <c r="A266" s="18" t="s">
        <v>184</v>
      </c>
      <c r="B266" s="19"/>
      <c r="C266" s="19"/>
      <c r="D266" s="5"/>
      <c r="E266" s="13">
        <v>0</v>
      </c>
      <c r="F266" s="13">
        <v>0</v>
      </c>
      <c r="G266" s="13">
        <v>0</v>
      </c>
      <c r="H266" s="13">
        <v>0</v>
      </c>
      <c r="I266" s="14">
        <v>0</v>
      </c>
      <c r="J266" s="7"/>
      <c r="K266" s="414"/>
    </row>
    <row r="267" spans="1:11" s="25" customFormat="1" ht="8.65" customHeight="1">
      <c r="A267" s="18" t="s">
        <v>185</v>
      </c>
      <c r="B267" s="19"/>
      <c r="C267" s="19"/>
      <c r="D267" s="5"/>
      <c r="E267" s="13">
        <v>0</v>
      </c>
      <c r="F267" s="13">
        <v>0</v>
      </c>
      <c r="G267" s="13">
        <v>0</v>
      </c>
      <c r="H267" s="13">
        <v>0</v>
      </c>
      <c r="I267" s="14">
        <v>0</v>
      </c>
      <c r="J267" s="7"/>
      <c r="K267" s="414"/>
    </row>
    <row r="268" spans="1:11" s="25" customFormat="1" ht="8.65" customHeight="1">
      <c r="A268" s="18" t="s">
        <v>186</v>
      </c>
      <c r="B268" s="19"/>
      <c r="C268" s="19"/>
      <c r="D268" s="5"/>
      <c r="E268" s="13">
        <v>243799</v>
      </c>
      <c r="F268" s="13">
        <v>248217</v>
      </c>
      <c r="G268" s="13">
        <v>234925</v>
      </c>
      <c r="H268" s="13">
        <v>279616</v>
      </c>
      <c r="I268" s="14">
        <v>282322</v>
      </c>
      <c r="J268" s="7"/>
      <c r="K268" s="414"/>
    </row>
    <row r="269" spans="1:11" s="25" customFormat="1" ht="8.65" customHeight="1">
      <c r="A269" s="18" t="s">
        <v>187</v>
      </c>
      <c r="B269" s="19"/>
      <c r="C269" s="19"/>
      <c r="D269" s="5"/>
      <c r="E269" s="13">
        <v>204129</v>
      </c>
      <c r="F269" s="13">
        <v>219864</v>
      </c>
      <c r="G269" s="13">
        <v>265036</v>
      </c>
      <c r="H269" s="13">
        <v>281073</v>
      </c>
      <c r="I269" s="14">
        <v>305042</v>
      </c>
      <c r="J269" s="7"/>
      <c r="K269" s="414"/>
    </row>
    <row r="270" spans="1:11" s="25" customFormat="1" ht="8.65" customHeight="1">
      <c r="A270" s="18" t="s">
        <v>188</v>
      </c>
      <c r="B270" s="19"/>
      <c r="C270" s="19"/>
      <c r="D270" s="5"/>
      <c r="E270" s="13">
        <v>101589</v>
      </c>
      <c r="F270" s="13">
        <v>107819</v>
      </c>
      <c r="G270" s="13">
        <v>111694</v>
      </c>
      <c r="H270" s="13">
        <v>124614</v>
      </c>
      <c r="I270" s="14">
        <v>126943</v>
      </c>
      <c r="J270" s="7"/>
      <c r="K270" s="414"/>
    </row>
    <row r="271" spans="1:11" s="25" customFormat="1" ht="8.65" customHeight="1">
      <c r="A271" s="18" t="s">
        <v>189</v>
      </c>
      <c r="B271" s="19"/>
      <c r="C271" s="19"/>
      <c r="D271" s="5"/>
      <c r="E271" s="13">
        <v>0</v>
      </c>
      <c r="F271" s="13">
        <v>0</v>
      </c>
      <c r="G271" s="13">
        <v>0</v>
      </c>
      <c r="H271" s="13">
        <v>0</v>
      </c>
      <c r="I271" s="14">
        <v>0</v>
      </c>
      <c r="J271" s="7"/>
      <c r="K271" s="414"/>
    </row>
    <row r="272" spans="1:11" s="25" customFormat="1" ht="8.65" customHeight="1">
      <c r="A272" s="18" t="s">
        <v>166</v>
      </c>
      <c r="B272" s="19"/>
      <c r="C272" s="19"/>
      <c r="D272" s="5"/>
      <c r="E272" s="13">
        <v>0</v>
      </c>
      <c r="F272" s="13">
        <v>0</v>
      </c>
      <c r="G272" s="13">
        <v>0</v>
      </c>
      <c r="H272" s="13">
        <v>0</v>
      </c>
      <c r="I272" s="14">
        <v>0</v>
      </c>
      <c r="J272" s="7"/>
      <c r="K272" s="414"/>
    </row>
    <row r="273" spans="1:11" s="25" customFormat="1" ht="8.65" customHeight="1">
      <c r="A273" s="18"/>
      <c r="B273" s="19"/>
      <c r="C273" s="19"/>
      <c r="D273" s="5"/>
      <c r="E273" s="21"/>
      <c r="F273" s="21"/>
      <c r="G273" s="20"/>
      <c r="H273" s="20"/>
      <c r="I273" s="21"/>
      <c r="J273" s="7"/>
      <c r="K273" s="414"/>
    </row>
    <row r="274" spans="1:11" s="101" customFormat="1" ht="9.9499999999999993" customHeight="1">
      <c r="A274" s="46" t="s">
        <v>182</v>
      </c>
      <c r="B274" s="125"/>
      <c r="C274" s="125"/>
      <c r="D274" s="91"/>
      <c r="E274" s="55">
        <v>549517</v>
      </c>
      <c r="F274" s="55">
        <v>575900</v>
      </c>
      <c r="G274" s="55">
        <v>611655</v>
      </c>
      <c r="H274" s="55">
        <v>685303</v>
      </c>
      <c r="I274" s="55">
        <v>714307</v>
      </c>
      <c r="J274" s="100"/>
      <c r="K274" s="414"/>
    </row>
    <row r="275" spans="1:11" s="25" customFormat="1" ht="12" customHeight="1">
      <c r="A275" s="145">
        <v>44</v>
      </c>
      <c r="B275" s="127" t="s">
        <v>306</v>
      </c>
      <c r="C275" s="39"/>
      <c r="D275" s="1144" t="s">
        <v>29</v>
      </c>
      <c r="E275" s="1144"/>
      <c r="F275" s="1144"/>
      <c r="G275" s="1144"/>
      <c r="H275" s="1144"/>
      <c r="I275" s="76" t="s">
        <v>243</v>
      </c>
      <c r="J275" s="3"/>
      <c r="K275" s="414"/>
    </row>
    <row r="276" spans="1:11" s="25" customFormat="1" ht="9.9499999999999993" customHeight="1">
      <c r="A276" s="128"/>
      <c r="B276" s="29"/>
      <c r="C276" s="29"/>
      <c r="D276" s="27"/>
      <c r="E276" s="27"/>
      <c r="F276" s="27"/>
      <c r="G276" s="27"/>
      <c r="H276" s="27"/>
      <c r="I276" s="26"/>
      <c r="J276" s="3"/>
      <c r="K276" s="414"/>
    </row>
    <row r="277" spans="1:11" s="101" customFormat="1" ht="9.9499999999999993" customHeight="1">
      <c r="A277" s="42"/>
      <c r="B277" s="100"/>
      <c r="C277" s="100"/>
      <c r="D277" s="94" t="s">
        <v>31</v>
      </c>
      <c r="E277" s="95">
        <v>2005</v>
      </c>
      <c r="F277" s="95">
        <v>2006</v>
      </c>
      <c r="G277" s="95">
        <v>2007</v>
      </c>
      <c r="H277" s="95">
        <v>2008</v>
      </c>
      <c r="I277" s="95">
        <v>2009</v>
      </c>
      <c r="J277" s="56"/>
      <c r="K277" s="414"/>
    </row>
    <row r="278" spans="1:11" s="25" customFormat="1" ht="9.9499999999999993" customHeight="1" thickBot="1">
      <c r="A278" s="1"/>
      <c r="B278" s="3"/>
      <c r="C278" s="3"/>
      <c r="D278" s="60"/>
      <c r="E278" s="61"/>
      <c r="F278" s="61"/>
      <c r="G278" s="61"/>
      <c r="H278" s="61"/>
      <c r="I278" s="61"/>
      <c r="J278" s="7"/>
      <c r="K278" s="414"/>
    </row>
    <row r="279" spans="1:11" s="23" customFormat="1" ht="9.9499999999999993" customHeight="1" thickBot="1">
      <c r="A279" s="1145" t="s">
        <v>164</v>
      </c>
      <c r="B279" s="1146"/>
      <c r="C279" s="1146"/>
      <c r="D279" s="1147"/>
      <c r="E279" s="7"/>
      <c r="F279" s="7"/>
      <c r="G279" s="7"/>
      <c r="H279" s="7"/>
      <c r="I279" s="7"/>
      <c r="J279" s="7"/>
      <c r="K279" s="414"/>
    </row>
    <row r="280" spans="1:11" s="25" customFormat="1" ht="9.9499999999999993" customHeight="1">
      <c r="A280" s="30"/>
      <c r="B280" s="3"/>
      <c r="C280" s="3"/>
      <c r="D280" s="30"/>
      <c r="E280" s="7"/>
      <c r="F280" s="7"/>
      <c r="G280" s="7"/>
      <c r="H280" s="7"/>
      <c r="I280" s="7"/>
      <c r="J280" s="7"/>
      <c r="K280" s="414"/>
    </row>
    <row r="281" spans="1:11" s="101" customFormat="1" ht="9.9499999999999993" customHeight="1">
      <c r="A281" s="42" t="s">
        <v>200</v>
      </c>
      <c r="B281" s="100"/>
      <c r="C281" s="100"/>
      <c r="D281" s="42"/>
      <c r="E281" s="105"/>
      <c r="F281" s="105"/>
      <c r="G281" s="106"/>
      <c r="H281" s="106"/>
      <c r="I281" s="105"/>
      <c r="J281" s="56"/>
      <c r="K281" s="414"/>
    </row>
    <row r="282" spans="1:11" s="25" customFormat="1" ht="8.85" customHeight="1">
      <c r="A282" s="1"/>
      <c r="B282" s="3"/>
      <c r="C282" s="3"/>
      <c r="D282" s="2"/>
      <c r="E282" s="22"/>
      <c r="F282" s="22"/>
      <c r="G282" s="24"/>
      <c r="H282" s="24"/>
      <c r="I282" s="22"/>
      <c r="J282" s="7"/>
      <c r="K282" s="414"/>
    </row>
    <row r="283" spans="1:11" s="25" customFormat="1" ht="8.65" customHeight="1">
      <c r="A283" s="18" t="s">
        <v>186</v>
      </c>
      <c r="B283" s="19"/>
      <c r="C283" s="19"/>
      <c r="D283" s="5"/>
      <c r="E283" s="13">
        <v>0</v>
      </c>
      <c r="F283" s="13">
        <v>0</v>
      </c>
      <c r="G283" s="13">
        <v>0</v>
      </c>
      <c r="H283" s="13">
        <v>0</v>
      </c>
      <c r="I283" s="14">
        <v>0</v>
      </c>
      <c r="J283" s="7"/>
      <c r="K283" s="414"/>
    </row>
    <row r="284" spans="1:11" s="25" customFormat="1" ht="8.65" customHeight="1">
      <c r="A284" s="18" t="s">
        <v>189</v>
      </c>
      <c r="B284" s="19"/>
      <c r="C284" s="19"/>
      <c r="D284" s="5"/>
      <c r="E284" s="13">
        <v>0</v>
      </c>
      <c r="F284" s="13">
        <v>0</v>
      </c>
      <c r="G284" s="13">
        <v>0</v>
      </c>
      <c r="H284" s="13">
        <v>0</v>
      </c>
      <c r="I284" s="14">
        <v>0</v>
      </c>
      <c r="J284" s="7"/>
      <c r="K284" s="414"/>
    </row>
    <row r="285" spans="1:11" s="25" customFormat="1" ht="8.65" customHeight="1">
      <c r="A285" s="18" t="s">
        <v>166</v>
      </c>
      <c r="B285" s="19"/>
      <c r="C285" s="19"/>
      <c r="D285" s="5"/>
      <c r="E285" s="13">
        <v>0</v>
      </c>
      <c r="F285" s="13">
        <v>0</v>
      </c>
      <c r="G285" s="13">
        <v>0</v>
      </c>
      <c r="H285" s="13">
        <v>0</v>
      </c>
      <c r="I285" s="14">
        <v>0</v>
      </c>
      <c r="J285" s="7"/>
      <c r="K285" s="414"/>
    </row>
    <row r="286" spans="1:11" s="25" customFormat="1" ht="8.65" customHeight="1">
      <c r="A286" s="18"/>
      <c r="B286" s="19"/>
      <c r="C286" s="19"/>
      <c r="D286" s="5"/>
      <c r="E286" s="13"/>
      <c r="F286" s="13"/>
      <c r="G286" s="13"/>
      <c r="H286" s="13"/>
      <c r="I286" s="14"/>
      <c r="J286" s="7"/>
      <c r="K286" s="414"/>
    </row>
    <row r="287" spans="1:11" s="101" customFormat="1" ht="9.9499999999999993" customHeight="1">
      <c r="A287" s="98" t="s">
        <v>201</v>
      </c>
      <c r="B287" s="125"/>
      <c r="C287" s="125"/>
      <c r="D287" s="99"/>
      <c r="E287" s="55">
        <v>0</v>
      </c>
      <c r="F287" s="55">
        <v>0</v>
      </c>
      <c r="G287" s="55">
        <v>0</v>
      </c>
      <c r="H287" s="55">
        <v>0</v>
      </c>
      <c r="I287" s="55">
        <v>0</v>
      </c>
      <c r="J287" s="56"/>
      <c r="K287" s="414"/>
    </row>
    <row r="288" spans="1:11" s="25" customFormat="1" ht="8.65" customHeight="1">
      <c r="A288" s="3"/>
      <c r="B288" s="3"/>
      <c r="C288" s="3"/>
      <c r="D288" s="2"/>
      <c r="E288" s="22"/>
      <c r="F288" s="22"/>
      <c r="G288" s="24"/>
      <c r="H288" s="24"/>
      <c r="I288" s="22"/>
      <c r="J288" s="7"/>
      <c r="K288" s="414"/>
    </row>
    <row r="289" spans="1:12" s="25" customFormat="1" ht="8.65" customHeight="1">
      <c r="A289" s="3"/>
      <c r="B289" s="3"/>
      <c r="C289" s="3"/>
      <c r="D289" s="2"/>
      <c r="E289" s="22"/>
      <c r="F289" s="22"/>
      <c r="G289" s="24"/>
      <c r="H289" s="24"/>
      <c r="I289" s="22"/>
      <c r="J289" s="7"/>
      <c r="K289" s="414"/>
    </row>
    <row r="290" spans="1:12" s="101" customFormat="1" ht="9.9499999999999993" customHeight="1">
      <c r="A290" s="42" t="s">
        <v>199</v>
      </c>
      <c r="B290" s="100"/>
      <c r="C290" s="100"/>
      <c r="D290" s="42"/>
      <c r="E290" s="105"/>
      <c r="F290" s="105"/>
      <c r="G290" s="106"/>
      <c r="H290" s="106"/>
      <c r="I290" s="105"/>
      <c r="J290" s="56"/>
      <c r="K290" s="414"/>
    </row>
    <row r="291" spans="1:12" s="25" customFormat="1" ht="8.65" customHeight="1">
      <c r="A291" s="1"/>
      <c r="B291" s="3"/>
      <c r="C291" s="3"/>
      <c r="D291" s="1"/>
      <c r="E291" s="7"/>
      <c r="F291" s="7"/>
      <c r="G291" s="7"/>
      <c r="H291" s="7"/>
      <c r="I291" s="7"/>
      <c r="J291" s="3"/>
      <c r="K291" s="414"/>
    </row>
    <row r="292" spans="1:12" s="25" customFormat="1" ht="8.65" customHeight="1">
      <c r="A292" s="18" t="s">
        <v>184</v>
      </c>
      <c r="B292" s="19"/>
      <c r="C292" s="19"/>
      <c r="D292" s="17" t="s">
        <v>167</v>
      </c>
      <c r="E292" s="13">
        <v>0</v>
      </c>
      <c r="F292" s="13">
        <v>0</v>
      </c>
      <c r="G292" s="13">
        <v>0</v>
      </c>
      <c r="H292" s="13">
        <v>0</v>
      </c>
      <c r="I292" s="14">
        <v>0</v>
      </c>
      <c r="J292" s="3"/>
      <c r="K292" s="414"/>
    </row>
    <row r="293" spans="1:12" s="25" customFormat="1" ht="8.65" customHeight="1">
      <c r="A293" s="18" t="s">
        <v>185</v>
      </c>
      <c r="B293" s="19"/>
      <c r="C293" s="19"/>
      <c r="D293" s="17" t="s">
        <v>168</v>
      </c>
      <c r="E293" s="13">
        <v>0</v>
      </c>
      <c r="F293" s="13">
        <v>0</v>
      </c>
      <c r="G293" s="13">
        <v>0</v>
      </c>
      <c r="H293" s="13">
        <v>0</v>
      </c>
      <c r="I293" s="14">
        <v>0</v>
      </c>
      <c r="J293" s="3"/>
      <c r="K293" s="414"/>
    </row>
    <row r="294" spans="1:12" s="25" customFormat="1" ht="8.65" customHeight="1">
      <c r="A294" s="18" t="s">
        <v>186</v>
      </c>
      <c r="B294" s="19"/>
      <c r="C294" s="19"/>
      <c r="D294" s="17" t="s">
        <v>169</v>
      </c>
      <c r="E294" s="13">
        <v>0</v>
      </c>
      <c r="F294" s="13">
        <v>0</v>
      </c>
      <c r="G294" s="13">
        <v>0</v>
      </c>
      <c r="H294" s="13">
        <v>0</v>
      </c>
      <c r="I294" s="14">
        <v>0</v>
      </c>
      <c r="J294" s="3"/>
      <c r="K294" s="414"/>
    </row>
    <row r="295" spans="1:12" s="25" customFormat="1" ht="8.65" customHeight="1">
      <c r="A295" s="18" t="s">
        <v>187</v>
      </c>
      <c r="B295" s="19"/>
      <c r="C295" s="19"/>
      <c r="D295" s="17" t="s">
        <v>165</v>
      </c>
      <c r="E295" s="13">
        <v>0</v>
      </c>
      <c r="F295" s="13">
        <v>0</v>
      </c>
      <c r="G295" s="13">
        <v>0</v>
      </c>
      <c r="H295" s="13">
        <v>0</v>
      </c>
      <c r="I295" s="14">
        <v>0</v>
      </c>
      <c r="J295" s="3"/>
      <c r="K295" s="414"/>
    </row>
    <row r="296" spans="1:12" s="25" customFormat="1" ht="8.65" customHeight="1">
      <c r="A296" s="18" t="s">
        <v>188</v>
      </c>
      <c r="B296" s="19"/>
      <c r="C296" s="19"/>
      <c r="D296" s="17" t="s">
        <v>170</v>
      </c>
      <c r="E296" s="13">
        <v>0</v>
      </c>
      <c r="F296" s="13">
        <v>0</v>
      </c>
      <c r="G296" s="13">
        <v>0</v>
      </c>
      <c r="H296" s="13">
        <v>0</v>
      </c>
      <c r="I296" s="14">
        <v>0</v>
      </c>
      <c r="J296" s="3"/>
      <c r="K296" s="414"/>
    </row>
    <row r="297" spans="1:12" s="25" customFormat="1" ht="8.65" customHeight="1">
      <c r="A297" s="18" t="s">
        <v>189</v>
      </c>
      <c r="B297" s="19"/>
      <c r="C297" s="19"/>
      <c r="D297" s="17" t="s">
        <v>209</v>
      </c>
      <c r="E297" s="13">
        <v>0</v>
      </c>
      <c r="F297" s="13">
        <v>0</v>
      </c>
      <c r="G297" s="13">
        <v>0</v>
      </c>
      <c r="H297" s="13">
        <v>0</v>
      </c>
      <c r="I297" s="14">
        <v>0</v>
      </c>
      <c r="J297" s="3"/>
      <c r="K297" s="414"/>
    </row>
    <row r="298" spans="1:12" s="25" customFormat="1" ht="8.65" customHeight="1">
      <c r="A298" s="18" t="s">
        <v>166</v>
      </c>
      <c r="B298" s="19"/>
      <c r="C298" s="19"/>
      <c r="D298" s="17" t="s">
        <v>210</v>
      </c>
      <c r="E298" s="13">
        <v>0</v>
      </c>
      <c r="F298" s="13">
        <v>0</v>
      </c>
      <c r="G298" s="13">
        <v>0</v>
      </c>
      <c r="H298" s="13">
        <v>0</v>
      </c>
      <c r="I298" s="14">
        <v>0</v>
      </c>
      <c r="J298" s="3"/>
      <c r="K298" s="414"/>
    </row>
    <row r="299" spans="1:12" s="25" customFormat="1" ht="8.65" customHeight="1">
      <c r="A299" s="18" t="s">
        <v>213</v>
      </c>
      <c r="B299" s="19"/>
      <c r="C299" s="19"/>
      <c r="D299" s="17"/>
      <c r="E299" s="13">
        <v>0</v>
      </c>
      <c r="F299" s="13">
        <v>0</v>
      </c>
      <c r="G299" s="13">
        <v>0</v>
      </c>
      <c r="H299" s="13">
        <v>0</v>
      </c>
      <c r="I299" s="14">
        <v>0</v>
      </c>
      <c r="J299" s="3"/>
      <c r="K299" s="414"/>
    </row>
    <row r="300" spans="1:12" s="25" customFormat="1" ht="8.65" customHeight="1">
      <c r="A300" s="18"/>
      <c r="B300" s="19"/>
      <c r="C300" s="19"/>
      <c r="D300" s="5"/>
      <c r="E300" s="13"/>
      <c r="F300" s="13"/>
      <c r="G300" s="13"/>
      <c r="H300" s="13"/>
      <c r="I300" s="13"/>
      <c r="J300" s="3"/>
      <c r="K300" s="414"/>
    </row>
    <row r="301" spans="1:12" s="101" customFormat="1" ht="9.9499999999999993" customHeight="1">
      <c r="A301" s="46" t="s">
        <v>191</v>
      </c>
      <c r="B301" s="125"/>
      <c r="C301" s="125"/>
      <c r="D301" s="91"/>
      <c r="E301" s="69">
        <v>0</v>
      </c>
      <c r="F301" s="69">
        <v>0</v>
      </c>
      <c r="G301" s="107">
        <v>0</v>
      </c>
      <c r="H301" s="107">
        <v>0</v>
      </c>
      <c r="I301" s="69">
        <v>0</v>
      </c>
      <c r="J301" s="108" t="s">
        <v>270</v>
      </c>
      <c r="K301" s="414"/>
      <c r="L301" s="143"/>
    </row>
    <row r="302" spans="1:12" s="25" customFormat="1" ht="8.65" customHeight="1">
      <c r="A302" s="1"/>
      <c r="B302" s="3"/>
      <c r="C302" s="3"/>
      <c r="D302" s="2"/>
      <c r="E302" s="7"/>
      <c r="F302" s="7"/>
      <c r="G302" s="7"/>
      <c r="H302" s="7"/>
      <c r="I302" s="7"/>
      <c r="J302" s="33">
        <v>0</v>
      </c>
      <c r="K302" s="414"/>
    </row>
    <row r="303" spans="1:12" s="25" customFormat="1" ht="8.65" customHeight="1">
      <c r="A303" s="1"/>
      <c r="B303" s="3"/>
      <c r="C303" s="3"/>
      <c r="D303" s="2"/>
      <c r="E303" s="7"/>
      <c r="F303" s="7"/>
      <c r="G303" s="7"/>
      <c r="H303" s="7"/>
      <c r="I303" s="7"/>
      <c r="J303" s="3"/>
      <c r="K303" s="414"/>
    </row>
    <row r="304" spans="1:12" s="101" customFormat="1" ht="9.9499999999999993" customHeight="1">
      <c r="A304" s="42" t="s">
        <v>202</v>
      </c>
      <c r="B304" s="100"/>
      <c r="C304" s="100"/>
      <c r="D304" s="42"/>
      <c r="E304" s="105"/>
      <c r="F304" s="105"/>
      <c r="G304" s="106"/>
      <c r="H304" s="106"/>
      <c r="I304" s="105"/>
      <c r="J304" s="56"/>
      <c r="K304" s="414"/>
    </row>
    <row r="305" spans="1:11" s="25" customFormat="1" ht="8.65" customHeight="1">
      <c r="A305" s="1"/>
      <c r="B305" s="3"/>
      <c r="C305" s="3"/>
      <c r="D305" s="1"/>
      <c r="E305" s="7"/>
      <c r="F305" s="7"/>
      <c r="G305" s="7"/>
      <c r="H305" s="7"/>
      <c r="I305" s="7"/>
      <c r="J305" s="3"/>
      <c r="K305" s="414"/>
    </row>
    <row r="306" spans="1:11" s="25" customFormat="1" ht="8.65" customHeight="1">
      <c r="A306" s="18" t="s">
        <v>184</v>
      </c>
      <c r="B306" s="19"/>
      <c r="C306" s="19"/>
      <c r="D306" s="17" t="s">
        <v>171</v>
      </c>
      <c r="E306" s="13">
        <v>0</v>
      </c>
      <c r="F306" s="13">
        <v>0</v>
      </c>
      <c r="G306" s="13">
        <v>0</v>
      </c>
      <c r="H306" s="13">
        <v>0</v>
      </c>
      <c r="I306" s="14">
        <v>0</v>
      </c>
      <c r="J306" s="3"/>
      <c r="K306" s="414"/>
    </row>
    <row r="307" spans="1:11" s="25" customFormat="1" ht="8.65" customHeight="1">
      <c r="A307" s="18" t="s">
        <v>185</v>
      </c>
      <c r="B307" s="19"/>
      <c r="C307" s="19"/>
      <c r="D307" s="17" t="s">
        <v>172</v>
      </c>
      <c r="E307" s="13">
        <v>0</v>
      </c>
      <c r="F307" s="13">
        <v>0</v>
      </c>
      <c r="G307" s="13">
        <v>0</v>
      </c>
      <c r="H307" s="13">
        <v>0</v>
      </c>
      <c r="I307" s="14">
        <v>0</v>
      </c>
      <c r="J307" s="3"/>
      <c r="K307" s="414"/>
    </row>
    <row r="308" spans="1:11" s="25" customFormat="1" ht="8.65" customHeight="1">
      <c r="A308" s="18" t="s">
        <v>186</v>
      </c>
      <c r="B308" s="19"/>
      <c r="C308" s="19"/>
      <c r="D308" s="17" t="s">
        <v>173</v>
      </c>
      <c r="E308" s="13">
        <v>121488</v>
      </c>
      <c r="F308" s="13">
        <v>117786</v>
      </c>
      <c r="G308" s="13">
        <v>103412</v>
      </c>
      <c r="H308" s="13">
        <v>73573</v>
      </c>
      <c r="I308" s="14">
        <v>49873</v>
      </c>
      <c r="J308" s="3"/>
      <c r="K308" s="414"/>
    </row>
    <row r="309" spans="1:11" s="25" customFormat="1" ht="8.65" customHeight="1">
      <c r="A309" s="18" t="s">
        <v>187</v>
      </c>
      <c r="B309" s="19"/>
      <c r="C309" s="19"/>
      <c r="D309" s="17" t="s">
        <v>174</v>
      </c>
      <c r="E309" s="13">
        <v>220519</v>
      </c>
      <c r="F309" s="13">
        <v>198229</v>
      </c>
      <c r="G309" s="13">
        <v>138337</v>
      </c>
      <c r="H309" s="13">
        <v>86408</v>
      </c>
      <c r="I309" s="14">
        <v>9190</v>
      </c>
      <c r="J309" s="3"/>
      <c r="K309" s="414"/>
    </row>
    <row r="310" spans="1:11" s="25" customFormat="1" ht="8.65" customHeight="1">
      <c r="A310" s="18" t="s">
        <v>188</v>
      </c>
      <c r="B310" s="19"/>
      <c r="C310" s="19"/>
      <c r="D310" s="17" t="s">
        <v>175</v>
      </c>
      <c r="E310" s="13">
        <v>53114</v>
      </c>
      <c r="F310" s="13">
        <v>48814</v>
      </c>
      <c r="G310" s="13">
        <v>46692</v>
      </c>
      <c r="H310" s="13">
        <v>35904</v>
      </c>
      <c r="I310" s="14">
        <v>30194</v>
      </c>
      <c r="J310" s="3"/>
      <c r="K310" s="414"/>
    </row>
    <row r="311" spans="1:11" s="25" customFormat="1" ht="8.65" customHeight="1">
      <c r="A311" s="18" t="s">
        <v>189</v>
      </c>
      <c r="B311" s="19"/>
      <c r="C311" s="19"/>
      <c r="D311" s="17" t="s">
        <v>211</v>
      </c>
      <c r="E311" s="13">
        <v>0</v>
      </c>
      <c r="F311" s="13">
        <v>0</v>
      </c>
      <c r="G311" s="13">
        <v>0</v>
      </c>
      <c r="H311" s="13">
        <v>0</v>
      </c>
      <c r="I311" s="14">
        <v>0</v>
      </c>
      <c r="J311" s="3"/>
      <c r="K311" s="414"/>
    </row>
    <row r="312" spans="1:11" s="25" customFormat="1" ht="8.65" customHeight="1">
      <c r="A312" s="18" t="s">
        <v>166</v>
      </c>
      <c r="B312" s="19"/>
      <c r="C312" s="19"/>
      <c r="D312" s="17" t="s">
        <v>212</v>
      </c>
      <c r="E312" s="13">
        <v>0</v>
      </c>
      <c r="F312" s="13">
        <v>0</v>
      </c>
      <c r="G312" s="13">
        <v>0</v>
      </c>
      <c r="H312" s="13">
        <v>0</v>
      </c>
      <c r="I312" s="14">
        <v>0</v>
      </c>
      <c r="J312" s="3"/>
      <c r="K312" s="414"/>
    </row>
    <row r="313" spans="1:11" s="25" customFormat="1" ht="8.65" customHeight="1">
      <c r="A313" s="18"/>
      <c r="B313" s="19"/>
      <c r="C313" s="19"/>
      <c r="D313" s="17"/>
      <c r="E313" s="13"/>
      <c r="F313" s="13"/>
      <c r="G313" s="13"/>
      <c r="H313" s="13"/>
      <c r="I313" s="14"/>
      <c r="J313" s="3"/>
      <c r="K313" s="414"/>
    </row>
    <row r="314" spans="1:11" s="101" customFormat="1" ht="9.9499999999999993" customHeight="1">
      <c r="A314" s="46" t="s">
        <v>190</v>
      </c>
      <c r="B314" s="125"/>
      <c r="C314" s="125"/>
      <c r="D314" s="91"/>
      <c r="E314" s="69">
        <v>395121</v>
      </c>
      <c r="F314" s="69">
        <v>364829</v>
      </c>
      <c r="G314" s="107">
        <v>288441</v>
      </c>
      <c r="H314" s="107">
        <v>195885</v>
      </c>
      <c r="I314" s="69">
        <v>89257</v>
      </c>
      <c r="J314" s="100"/>
      <c r="K314" s="414"/>
    </row>
    <row r="315" spans="1:11" s="25" customFormat="1" ht="8.65" customHeight="1" thickBot="1">
      <c r="A315" s="1"/>
      <c r="B315" s="3"/>
      <c r="C315" s="3"/>
      <c r="D315" s="2"/>
      <c r="E315" s="7"/>
      <c r="F315" s="7"/>
      <c r="G315" s="7"/>
      <c r="H315" s="7"/>
      <c r="I315" s="7"/>
      <c r="J315" s="3"/>
      <c r="K315" s="414"/>
    </row>
    <row r="316" spans="1:11" s="23" customFormat="1" ht="9.9499999999999993" customHeight="1" thickBot="1">
      <c r="A316" s="1145" t="s">
        <v>180</v>
      </c>
      <c r="B316" s="1146"/>
      <c r="C316" s="1147"/>
      <c r="D316" s="64"/>
      <c r="E316" s="7"/>
      <c r="F316" s="7"/>
      <c r="G316" s="7"/>
      <c r="H316" s="7"/>
      <c r="I316" s="7"/>
      <c r="J316" s="7"/>
      <c r="K316" s="414"/>
    </row>
    <row r="317" spans="1:11" s="25" customFormat="1" ht="8.65" customHeight="1">
      <c r="A317" s="1"/>
      <c r="B317" s="3"/>
      <c r="C317" s="3"/>
      <c r="D317" s="2"/>
      <c r="E317" s="7"/>
      <c r="F317" s="7"/>
      <c r="G317" s="7"/>
      <c r="H317" s="7"/>
      <c r="I317" s="7"/>
      <c r="J317" s="3"/>
      <c r="K317" s="414"/>
    </row>
    <row r="318" spans="1:11" s="25" customFormat="1" ht="8.65" customHeight="1">
      <c r="A318" s="18" t="s">
        <v>204</v>
      </c>
      <c r="B318" s="19"/>
      <c r="C318" s="19"/>
      <c r="D318" s="17" t="s">
        <v>161</v>
      </c>
      <c r="E318" s="13">
        <v>85110</v>
      </c>
      <c r="F318" s="13">
        <v>100410</v>
      </c>
      <c r="G318" s="13">
        <v>107210</v>
      </c>
      <c r="H318" s="13">
        <v>178610</v>
      </c>
      <c r="I318" s="14">
        <v>215660</v>
      </c>
      <c r="J318" s="3"/>
      <c r="K318" s="414"/>
    </row>
    <row r="319" spans="1:11" s="25" customFormat="1" ht="8.65" customHeight="1">
      <c r="A319" s="18" t="s">
        <v>179</v>
      </c>
      <c r="B319" s="19"/>
      <c r="C319" s="19"/>
      <c r="D319" s="17" t="s">
        <v>161</v>
      </c>
      <c r="E319" s="13">
        <v>73002</v>
      </c>
      <c r="F319" s="13">
        <v>73003</v>
      </c>
      <c r="G319" s="13">
        <v>73485</v>
      </c>
      <c r="H319" s="13">
        <v>73074</v>
      </c>
      <c r="I319" s="14">
        <v>68264</v>
      </c>
      <c r="J319" s="3"/>
      <c r="K319" s="414"/>
    </row>
    <row r="320" spans="1:11" s="25" customFormat="1" ht="8.65" customHeight="1">
      <c r="A320" s="18" t="s">
        <v>159</v>
      </c>
      <c r="B320" s="19"/>
      <c r="C320" s="19"/>
      <c r="D320" s="17" t="s">
        <v>161</v>
      </c>
      <c r="E320" s="13">
        <v>36101</v>
      </c>
      <c r="F320" s="13">
        <v>37838</v>
      </c>
      <c r="G320" s="13">
        <v>39562</v>
      </c>
      <c r="H320" s="13">
        <v>41275</v>
      </c>
      <c r="I320" s="14">
        <v>42989</v>
      </c>
      <c r="J320" s="3"/>
      <c r="K320" s="414"/>
    </row>
    <row r="321" spans="1:12" s="25" customFormat="1" ht="8.65" customHeight="1">
      <c r="A321" s="18"/>
      <c r="B321" s="19"/>
      <c r="C321" s="19"/>
      <c r="D321" s="17"/>
      <c r="E321" s="13"/>
      <c r="F321" s="13"/>
      <c r="G321" s="13"/>
      <c r="H321" s="13"/>
      <c r="I321" s="14"/>
      <c r="J321" s="3"/>
      <c r="K321" s="414"/>
    </row>
    <row r="322" spans="1:12" s="101" customFormat="1" ht="8.65" customHeight="1">
      <c r="A322" s="46" t="s">
        <v>192</v>
      </c>
      <c r="B322" s="125"/>
      <c r="C322" s="125"/>
      <c r="D322" s="91" t="s">
        <v>176</v>
      </c>
      <c r="E322" s="69">
        <v>589334</v>
      </c>
      <c r="F322" s="69">
        <v>576080</v>
      </c>
      <c r="G322" s="107">
        <v>508698</v>
      </c>
      <c r="H322" s="107">
        <v>488844</v>
      </c>
      <c r="I322" s="69">
        <v>416170</v>
      </c>
      <c r="J322" s="108" t="s">
        <v>270</v>
      </c>
      <c r="K322" s="414"/>
      <c r="L322" s="143"/>
    </row>
    <row r="323" spans="1:12" s="25" customFormat="1" ht="8.65" customHeight="1" thickBot="1">
      <c r="A323" s="37"/>
      <c r="B323" s="81"/>
      <c r="C323" s="81"/>
      <c r="D323" s="37"/>
      <c r="E323" s="87"/>
      <c r="F323" s="87"/>
      <c r="G323" s="88"/>
      <c r="H323" s="88"/>
      <c r="I323" s="87"/>
      <c r="J323" s="33">
        <v>2579126</v>
      </c>
      <c r="K323" s="414"/>
    </row>
    <row r="324" spans="1:12" s="23" customFormat="1" ht="9.9499999999999993" customHeight="1" thickBot="1">
      <c r="A324" s="1145" t="s">
        <v>257</v>
      </c>
      <c r="B324" s="1146"/>
      <c r="C324" s="1147"/>
      <c r="D324" s="64"/>
      <c r="E324" s="7"/>
      <c r="F324" s="7"/>
      <c r="G324" s="7"/>
      <c r="H324" s="7"/>
      <c r="I324" s="7"/>
      <c r="J324" s="7"/>
      <c r="K324" s="414"/>
    </row>
    <row r="325" spans="1:12" s="25" customFormat="1" ht="9.9499999999999993" customHeight="1">
      <c r="A325" s="37"/>
      <c r="B325" s="81"/>
      <c r="C325" s="81"/>
      <c r="D325" s="37"/>
      <c r="E325" s="87"/>
      <c r="F325" s="87"/>
      <c r="G325" s="88"/>
      <c r="H325" s="88"/>
      <c r="I325" s="87"/>
      <c r="J325" s="7"/>
      <c r="K325" s="414"/>
    </row>
    <row r="326" spans="1:12" s="25" customFormat="1" ht="9.9499999999999993" customHeight="1">
      <c r="A326" s="139" t="s">
        <v>267</v>
      </c>
      <c r="B326" s="139"/>
      <c r="C326" s="146"/>
      <c r="D326" s="58"/>
      <c r="E326" s="85"/>
      <c r="F326" s="85"/>
      <c r="G326" s="86"/>
      <c r="H326" s="86"/>
      <c r="I326" s="85"/>
      <c r="J326" s="7"/>
      <c r="K326" s="414"/>
    </row>
    <row r="327" spans="1:12" s="25" customFormat="1" ht="9.9499999999999993" customHeight="1">
      <c r="A327" s="140" t="s">
        <v>182</v>
      </c>
      <c r="B327" s="140"/>
      <c r="C327" s="147"/>
      <c r="D327" s="58"/>
      <c r="E327" s="13">
        <v>243799</v>
      </c>
      <c r="F327" s="13">
        <v>248217</v>
      </c>
      <c r="G327" s="13">
        <v>234925</v>
      </c>
      <c r="H327" s="13">
        <v>279616</v>
      </c>
      <c r="I327" s="14">
        <v>282322</v>
      </c>
      <c r="J327" s="7"/>
      <c r="K327" s="414"/>
    </row>
    <row r="328" spans="1:12" s="25" customFormat="1" ht="9.9499999999999993" customHeight="1">
      <c r="A328" s="140" t="s">
        <v>256</v>
      </c>
      <c r="B328" s="140"/>
      <c r="C328" s="146" t="s">
        <v>268</v>
      </c>
      <c r="D328" s="151"/>
      <c r="E328" s="13"/>
      <c r="F328" s="13"/>
      <c r="G328" s="13"/>
      <c r="H328" s="13">
        <v>0</v>
      </c>
      <c r="I328" s="14">
        <v>0</v>
      </c>
      <c r="J328" s="7"/>
      <c r="K328" s="414"/>
    </row>
    <row r="329" spans="1:12" s="25" customFormat="1" ht="9.9499999999999993" customHeight="1">
      <c r="A329" s="140" t="s">
        <v>255</v>
      </c>
      <c r="B329" s="140"/>
      <c r="C329" s="146" t="s">
        <v>268</v>
      </c>
      <c r="D329" s="151"/>
      <c r="E329" s="85"/>
      <c r="F329" s="85"/>
      <c r="G329" s="86"/>
      <c r="H329" s="13">
        <v>-207161</v>
      </c>
      <c r="I329" s="14">
        <v>-214789</v>
      </c>
      <c r="J329" s="7"/>
      <c r="K329" s="414"/>
    </row>
    <row r="330" spans="1:12" s="25" customFormat="1" ht="8.65" customHeight="1">
      <c r="A330" s="139" t="s">
        <v>263</v>
      </c>
      <c r="B330" s="139"/>
      <c r="C330" s="146"/>
      <c r="D330" s="58"/>
      <c r="E330" s="85"/>
      <c r="F330" s="85"/>
      <c r="G330" s="86"/>
      <c r="H330" s="86"/>
      <c r="I330" s="85"/>
      <c r="J330" s="7"/>
      <c r="K330" s="414"/>
    </row>
    <row r="331" spans="1:12" s="25" customFormat="1" ht="8.65" customHeight="1">
      <c r="A331" s="140" t="s">
        <v>253</v>
      </c>
      <c r="B331" s="140"/>
      <c r="C331" s="146" t="s">
        <v>268</v>
      </c>
      <c r="D331" s="148" t="s">
        <v>272</v>
      </c>
      <c r="E331" s="13"/>
      <c r="F331" s="85"/>
      <c r="G331" s="86"/>
      <c r="H331" s="13">
        <v>7876</v>
      </c>
      <c r="I331" s="14">
        <v>1273</v>
      </c>
      <c r="J331" s="7"/>
      <c r="K331" s="414"/>
    </row>
    <row r="332" spans="1:12" s="25" customFormat="1" ht="8.65" customHeight="1">
      <c r="A332" s="140" t="s">
        <v>182</v>
      </c>
      <c r="B332" s="140"/>
      <c r="C332" s="147"/>
      <c r="D332" s="58"/>
      <c r="E332" s="13">
        <v>204129</v>
      </c>
      <c r="F332" s="13">
        <v>219864</v>
      </c>
      <c r="G332" s="13">
        <v>265036</v>
      </c>
      <c r="H332" s="13">
        <v>281073</v>
      </c>
      <c r="I332" s="14">
        <v>305042</v>
      </c>
      <c r="J332" s="7"/>
      <c r="K332" s="414"/>
    </row>
    <row r="333" spans="1:12" s="25" customFormat="1" ht="8.65" customHeight="1">
      <c r="A333" s="140" t="s">
        <v>254</v>
      </c>
      <c r="B333" s="140"/>
      <c r="C333" s="147"/>
      <c r="D333" s="58"/>
      <c r="E333" s="13">
        <v>-197121</v>
      </c>
      <c r="F333" s="13">
        <v>-196677</v>
      </c>
      <c r="G333" s="13">
        <v>-204579</v>
      </c>
      <c r="H333" s="13">
        <v>-228426</v>
      </c>
      <c r="I333" s="14">
        <v>-227160</v>
      </c>
      <c r="J333" s="7"/>
      <c r="K333" s="414"/>
    </row>
    <row r="334" spans="1:12" s="25" customFormat="1" ht="8.65" customHeight="1">
      <c r="A334" s="139" t="s">
        <v>264</v>
      </c>
      <c r="B334" s="139"/>
      <c r="C334" s="146" t="s">
        <v>268</v>
      </c>
      <c r="D334" s="151"/>
      <c r="E334" s="13"/>
      <c r="F334" s="85"/>
      <c r="G334" s="86"/>
      <c r="H334" s="86"/>
      <c r="I334" s="85"/>
      <c r="J334" s="7"/>
      <c r="K334" s="414"/>
    </row>
    <row r="335" spans="1:12" s="25" customFormat="1" ht="8.65" customHeight="1">
      <c r="A335" s="140" t="s">
        <v>250</v>
      </c>
      <c r="B335" s="140"/>
      <c r="C335" s="1158" t="s">
        <v>269</v>
      </c>
      <c r="D335" s="1159"/>
      <c r="E335" s="85"/>
      <c r="F335" s="85"/>
      <c r="G335" s="86"/>
      <c r="H335" s="13">
        <v>84322</v>
      </c>
      <c r="I335" s="14">
        <v>95240</v>
      </c>
      <c r="J335" s="7"/>
      <c r="K335" s="414"/>
    </row>
    <row r="336" spans="1:12" s="25" customFormat="1" ht="8.65" customHeight="1">
      <c r="A336" s="139" t="s">
        <v>265</v>
      </c>
      <c r="B336" s="139"/>
      <c r="C336" s="146"/>
      <c r="D336" s="58"/>
      <c r="E336" s="85"/>
      <c r="F336" s="85"/>
      <c r="G336" s="86"/>
      <c r="H336" s="86"/>
      <c r="I336" s="85"/>
      <c r="J336" s="7"/>
      <c r="K336" s="414"/>
    </row>
    <row r="337" spans="1:11" s="25" customFormat="1" ht="8.65" customHeight="1">
      <c r="A337" s="140" t="s">
        <v>248</v>
      </c>
      <c r="B337" s="140"/>
      <c r="C337" s="146" t="s">
        <v>268</v>
      </c>
      <c r="D337" s="149" t="s">
        <v>273</v>
      </c>
      <c r="E337" s="85"/>
      <c r="F337" s="85"/>
      <c r="G337" s="86"/>
      <c r="H337" s="13">
        <v>44605</v>
      </c>
      <c r="I337" s="14">
        <v>42937</v>
      </c>
      <c r="J337" s="7"/>
      <c r="K337" s="414"/>
    </row>
    <row r="338" spans="1:11" s="25" customFormat="1" ht="8.65" customHeight="1">
      <c r="A338" s="140" t="s">
        <v>249</v>
      </c>
      <c r="B338" s="140"/>
      <c r="C338" s="146" t="s">
        <v>268</v>
      </c>
      <c r="D338" s="149" t="s">
        <v>274</v>
      </c>
      <c r="E338" s="85"/>
      <c r="F338" s="85"/>
      <c r="G338" s="86"/>
      <c r="H338" s="13">
        <v>71220</v>
      </c>
      <c r="I338" s="14">
        <v>73366</v>
      </c>
      <c r="J338" s="7"/>
      <c r="K338" s="414"/>
    </row>
    <row r="339" spans="1:11" s="25" customFormat="1" ht="8.65" customHeight="1">
      <c r="A339" s="140" t="s">
        <v>182</v>
      </c>
      <c r="B339" s="140"/>
      <c r="C339" s="147"/>
      <c r="D339" s="17"/>
      <c r="E339" s="13">
        <v>101589</v>
      </c>
      <c r="F339" s="13">
        <v>107819</v>
      </c>
      <c r="G339" s="13">
        <v>111694</v>
      </c>
      <c r="H339" s="13">
        <v>124614</v>
      </c>
      <c r="I339" s="14">
        <v>126943</v>
      </c>
      <c r="J339" s="7"/>
      <c r="K339" s="414"/>
    </row>
    <row r="340" spans="1:11" s="25" customFormat="1" ht="8.65" customHeight="1">
      <c r="A340" s="1160" t="s">
        <v>251</v>
      </c>
      <c r="B340" s="1161"/>
      <c r="C340" s="147"/>
      <c r="D340" s="17"/>
      <c r="E340" s="13">
        <v>-101489</v>
      </c>
      <c r="F340" s="13">
        <v>-102012</v>
      </c>
      <c r="G340" s="13">
        <v>-109572</v>
      </c>
      <c r="H340" s="13">
        <v>-113826</v>
      </c>
      <c r="I340" s="14">
        <v>-121234</v>
      </c>
      <c r="J340" s="7"/>
      <c r="K340" s="414"/>
    </row>
    <row r="341" spans="1:11" s="25" customFormat="1" ht="8.65" customHeight="1">
      <c r="A341" s="139" t="s">
        <v>266</v>
      </c>
      <c r="B341" s="139"/>
      <c r="C341" s="147"/>
      <c r="D341" s="58"/>
      <c r="E341" s="85"/>
      <c r="F341" s="85"/>
      <c r="G341" s="86"/>
      <c r="H341" s="86"/>
      <c r="I341" s="13"/>
      <c r="J341" s="7"/>
      <c r="K341" s="414"/>
    </row>
    <row r="342" spans="1:11" s="25" customFormat="1" ht="8.65" customHeight="1">
      <c r="A342" s="140" t="s">
        <v>182</v>
      </c>
      <c r="B342" s="140"/>
      <c r="C342" s="146" t="s">
        <v>268</v>
      </c>
      <c r="D342" s="151"/>
      <c r="E342" s="85"/>
      <c r="F342" s="85"/>
      <c r="G342" s="86"/>
      <c r="H342" s="13">
        <v>71332</v>
      </c>
      <c r="I342" s="14">
        <v>83720</v>
      </c>
      <c r="J342" s="7"/>
      <c r="K342" s="414"/>
    </row>
    <row r="343" spans="1:11" s="25" customFormat="1" ht="8.65" customHeight="1">
      <c r="A343" s="140" t="s">
        <v>252</v>
      </c>
      <c r="B343" s="140"/>
      <c r="C343" s="146" t="s">
        <v>268</v>
      </c>
      <c r="D343" s="151"/>
      <c r="E343" s="85"/>
      <c r="F343" s="85"/>
      <c r="G343" s="86"/>
      <c r="H343" s="13">
        <v>-4954</v>
      </c>
      <c r="I343" s="14">
        <v>-5693</v>
      </c>
      <c r="J343" s="7"/>
      <c r="K343" s="414"/>
    </row>
    <row r="344" spans="1:11" s="25" customFormat="1" ht="9.9499999999999993" customHeight="1" thickBot="1">
      <c r="A344" s="3"/>
      <c r="B344" s="3"/>
      <c r="C344" s="3"/>
      <c r="D344" s="35"/>
      <c r="E344" s="7"/>
      <c r="F344" s="7"/>
      <c r="G344" s="7"/>
      <c r="H344" s="7"/>
      <c r="I344" s="7"/>
      <c r="J344" s="7"/>
      <c r="K344" s="414"/>
    </row>
    <row r="345" spans="1:11" s="23" customFormat="1" ht="9.9499999999999993" customHeight="1" thickBot="1">
      <c r="A345" s="1145" t="s">
        <v>247</v>
      </c>
      <c r="B345" s="1146"/>
      <c r="C345" s="1147"/>
      <c r="D345" s="64"/>
      <c r="E345" s="7"/>
      <c r="F345" s="7"/>
      <c r="G345" s="7"/>
      <c r="H345" s="7"/>
      <c r="I345" s="7"/>
      <c r="J345" s="7"/>
      <c r="K345" s="414"/>
    </row>
    <row r="346" spans="1:11" s="25" customFormat="1" ht="8.65" customHeight="1">
      <c r="A346" s="3"/>
      <c r="B346" s="3"/>
      <c r="C346" s="3"/>
      <c r="D346" s="35"/>
      <c r="E346" s="7"/>
      <c r="F346" s="7"/>
      <c r="G346" s="7"/>
      <c r="H346" s="7"/>
      <c r="I346" s="7"/>
      <c r="J346" s="7"/>
      <c r="K346" s="414"/>
    </row>
    <row r="347" spans="1:11" s="25" customFormat="1" ht="8.65" customHeight="1">
      <c r="A347" s="3" t="s">
        <v>205</v>
      </c>
      <c r="B347" s="3"/>
      <c r="C347" s="3"/>
      <c r="D347" s="35" t="s">
        <v>275</v>
      </c>
      <c r="E347" s="13">
        <v>23124</v>
      </c>
      <c r="F347" s="13">
        <v>19137</v>
      </c>
      <c r="G347" s="13">
        <v>23299</v>
      </c>
      <c r="H347" s="13">
        <v>22901</v>
      </c>
      <c r="I347" s="14">
        <v>24455</v>
      </c>
      <c r="J347" s="3"/>
      <c r="K347" s="414"/>
    </row>
    <row r="348" spans="1:11" s="25" customFormat="1" ht="9.9499999999999993" customHeight="1" thickBot="1">
      <c r="A348" s="3"/>
      <c r="B348" s="3"/>
      <c r="C348" s="3"/>
      <c r="D348" s="35"/>
      <c r="E348" s="7"/>
      <c r="F348" s="7"/>
      <c r="G348" s="7"/>
      <c r="H348" s="7"/>
      <c r="I348" s="7"/>
      <c r="J348" s="3"/>
      <c r="K348" s="414"/>
    </row>
    <row r="349" spans="1:11" s="23" customFormat="1" ht="9.9499999999999993" customHeight="1" thickBot="1">
      <c r="A349" s="1145" t="s">
        <v>246</v>
      </c>
      <c r="B349" s="1146"/>
      <c r="C349" s="1147"/>
      <c r="D349" s="64"/>
      <c r="E349" s="7"/>
      <c r="F349" s="7"/>
      <c r="G349" s="7"/>
      <c r="H349" s="7"/>
      <c r="I349" s="7"/>
      <c r="J349" s="7"/>
      <c r="K349" s="414"/>
    </row>
    <row r="350" spans="1:11" s="25" customFormat="1" ht="8.65" customHeight="1">
      <c r="A350" s="3"/>
      <c r="B350" s="3"/>
      <c r="C350" s="3"/>
      <c r="D350" s="35"/>
      <c r="E350" s="7"/>
      <c r="F350" s="7"/>
      <c r="G350" s="7"/>
      <c r="H350" s="7"/>
      <c r="I350" s="7"/>
      <c r="J350" s="3"/>
      <c r="K350" s="414"/>
    </row>
    <row r="351" spans="1:11" s="25" customFormat="1" ht="8.65" customHeight="1">
      <c r="A351" s="18" t="s">
        <v>206</v>
      </c>
      <c r="B351" s="19"/>
      <c r="C351" s="19"/>
      <c r="D351" s="17" t="s">
        <v>279</v>
      </c>
      <c r="E351" s="13">
        <v>197121</v>
      </c>
      <c r="F351" s="13">
        <v>196677</v>
      </c>
      <c r="G351" s="13">
        <v>204579</v>
      </c>
      <c r="H351" s="13">
        <v>228426</v>
      </c>
      <c r="I351" s="13">
        <v>227160</v>
      </c>
      <c r="J351" s="3"/>
      <c r="K351" s="414"/>
    </row>
    <row r="352" spans="1:11" s="25" customFormat="1" ht="8.65" customHeight="1">
      <c r="A352" s="18" t="s">
        <v>207</v>
      </c>
      <c r="B352" s="19"/>
      <c r="C352" s="19"/>
      <c r="D352" s="17" t="s">
        <v>280</v>
      </c>
      <c r="E352" s="13">
        <v>101489</v>
      </c>
      <c r="F352" s="13">
        <v>102012</v>
      </c>
      <c r="G352" s="13">
        <v>109572</v>
      </c>
      <c r="H352" s="13">
        <v>113826</v>
      </c>
      <c r="I352" s="13">
        <v>121234</v>
      </c>
      <c r="J352" s="3"/>
      <c r="K352" s="414"/>
    </row>
    <row r="353" spans="1:12" s="25" customFormat="1" ht="8.85" customHeight="1">
      <c r="A353" s="18" t="s">
        <v>208</v>
      </c>
      <c r="B353" s="19"/>
      <c r="C353" s="19"/>
      <c r="D353" s="17" t="s">
        <v>281</v>
      </c>
      <c r="E353" s="13">
        <v>5553</v>
      </c>
      <c r="F353" s="13">
        <v>6600</v>
      </c>
      <c r="G353" s="13">
        <v>6500</v>
      </c>
      <c r="H353" s="13">
        <v>6475</v>
      </c>
      <c r="I353" s="14">
        <v>6300</v>
      </c>
      <c r="J353" s="3"/>
      <c r="K353" s="414"/>
    </row>
    <row r="354" spans="1:12" s="25" customFormat="1" ht="8.65" customHeight="1">
      <c r="A354" s="18" t="s">
        <v>221</v>
      </c>
      <c r="B354" s="19"/>
      <c r="C354" s="19"/>
      <c r="D354" s="17" t="s">
        <v>281</v>
      </c>
      <c r="E354" s="13">
        <v>163</v>
      </c>
      <c r="F354" s="13">
        <v>147</v>
      </c>
      <c r="G354" s="13">
        <v>124</v>
      </c>
      <c r="H354" s="13">
        <v>159</v>
      </c>
      <c r="I354" s="14">
        <v>144</v>
      </c>
      <c r="J354" s="3"/>
      <c r="K354" s="414"/>
    </row>
    <row r="355" spans="1:12" s="25" customFormat="1" ht="8.65" customHeight="1">
      <c r="A355" s="18" t="s">
        <v>217</v>
      </c>
      <c r="B355" s="19"/>
      <c r="C355" s="19"/>
      <c r="D355" s="17" t="s">
        <v>282</v>
      </c>
      <c r="E355" s="13">
        <v>0</v>
      </c>
      <c r="F355" s="13">
        <v>0</v>
      </c>
      <c r="G355" s="13">
        <v>0</v>
      </c>
      <c r="H355" s="13">
        <v>0</v>
      </c>
      <c r="I355" s="14">
        <v>0</v>
      </c>
      <c r="J355" s="3"/>
      <c r="K355" s="414"/>
    </row>
    <row r="356" spans="1:12" s="25" customFormat="1" ht="8.65" customHeight="1">
      <c r="A356" s="18" t="s">
        <v>218</v>
      </c>
      <c r="B356" s="19"/>
      <c r="C356" s="19"/>
      <c r="D356" s="17" t="s">
        <v>283</v>
      </c>
      <c r="E356" s="13">
        <v>0</v>
      </c>
      <c r="F356" s="13">
        <v>0</v>
      </c>
      <c r="G356" s="13">
        <v>0</v>
      </c>
      <c r="H356" s="13">
        <v>0</v>
      </c>
      <c r="I356" s="14">
        <v>0</v>
      </c>
      <c r="J356" s="3"/>
      <c r="K356" s="414"/>
    </row>
    <row r="357" spans="1:12" s="25" customFormat="1" ht="8.65" customHeight="1">
      <c r="A357" s="18"/>
      <c r="B357" s="19"/>
      <c r="C357" s="19"/>
      <c r="D357" s="17"/>
      <c r="E357" s="13"/>
      <c r="F357" s="13"/>
      <c r="G357" s="13"/>
      <c r="H357" s="13"/>
      <c r="I357" s="13"/>
      <c r="J357" s="3"/>
      <c r="K357" s="414"/>
    </row>
    <row r="358" spans="1:12" s="101" customFormat="1" ht="9.9499999999999993" customHeight="1">
      <c r="A358" s="46" t="s">
        <v>160</v>
      </c>
      <c r="B358" s="125"/>
      <c r="C358" s="125"/>
      <c r="D358" s="153"/>
      <c r="E358" s="69">
        <v>304326</v>
      </c>
      <c r="F358" s="69">
        <v>305436</v>
      </c>
      <c r="G358" s="107">
        <v>320775</v>
      </c>
      <c r="H358" s="107">
        <v>348886</v>
      </c>
      <c r="I358" s="69">
        <v>354838</v>
      </c>
      <c r="J358" s="100"/>
      <c r="K358" s="414"/>
    </row>
    <row r="359" spans="1:12" s="25" customFormat="1" ht="9.9499999999999993" customHeight="1" thickBot="1">
      <c r="A359" s="3"/>
      <c r="B359" s="3"/>
      <c r="C359" s="3"/>
      <c r="D359" s="154"/>
      <c r="E359" s="7"/>
      <c r="F359" s="7"/>
      <c r="G359" s="7"/>
      <c r="H359" s="7"/>
      <c r="I359" s="7"/>
      <c r="J359" s="3"/>
      <c r="K359" s="414"/>
    </row>
    <row r="360" spans="1:12" s="23" customFormat="1" ht="9.9499999999999993" customHeight="1" thickBot="1">
      <c r="A360" s="1145" t="s">
        <v>245</v>
      </c>
      <c r="B360" s="1146"/>
      <c r="C360" s="1147"/>
      <c r="D360" s="64"/>
      <c r="E360" s="7"/>
      <c r="F360" s="7"/>
      <c r="G360" s="7"/>
      <c r="H360" s="7"/>
      <c r="I360" s="7"/>
      <c r="J360" s="7"/>
      <c r="K360" s="414"/>
    </row>
    <row r="361" spans="1:12" s="25" customFormat="1" ht="8.65" customHeight="1">
      <c r="A361" s="3"/>
      <c r="B361" s="3"/>
      <c r="C361" s="3"/>
      <c r="D361" s="154"/>
      <c r="E361" s="7"/>
      <c r="F361" s="7"/>
      <c r="G361" s="7"/>
      <c r="H361" s="7"/>
      <c r="I361" s="7"/>
      <c r="J361" s="3"/>
      <c r="K361" s="414"/>
    </row>
    <row r="362" spans="1:12" s="25" customFormat="1" ht="8.85" customHeight="1">
      <c r="A362" s="18" t="s">
        <v>177</v>
      </c>
      <c r="B362" s="19"/>
      <c r="C362" s="19"/>
      <c r="D362" s="17" t="s">
        <v>276</v>
      </c>
      <c r="E362" s="13">
        <v>0</v>
      </c>
      <c r="F362" s="13">
        <v>0</v>
      </c>
      <c r="G362" s="13">
        <v>0</v>
      </c>
      <c r="H362" s="13">
        <v>0</v>
      </c>
      <c r="I362" s="14">
        <v>0</v>
      </c>
      <c r="J362" s="3"/>
      <c r="K362" s="414"/>
    </row>
    <row r="363" spans="1:12" s="25" customFormat="1" ht="8.85" customHeight="1">
      <c r="A363" s="18" t="s">
        <v>178</v>
      </c>
      <c r="B363" s="19"/>
      <c r="C363" s="19"/>
      <c r="D363" s="17" t="s">
        <v>277</v>
      </c>
      <c r="E363" s="13">
        <v>211587</v>
      </c>
      <c r="F363" s="13">
        <v>149761</v>
      </c>
      <c r="G363" s="13">
        <v>137950</v>
      </c>
      <c r="H363" s="13">
        <v>103136</v>
      </c>
      <c r="I363" s="14">
        <v>83350</v>
      </c>
      <c r="J363" s="3"/>
      <c r="K363" s="414"/>
      <c r="L363" s="143"/>
    </row>
    <row r="364" spans="1:12" s="25" customFormat="1" ht="8.85" customHeight="1">
      <c r="A364" s="18" t="s">
        <v>226</v>
      </c>
      <c r="B364" s="19"/>
      <c r="C364" s="19"/>
      <c r="D364" s="17" t="s">
        <v>278</v>
      </c>
      <c r="E364" s="13">
        <v>0</v>
      </c>
      <c r="F364" s="13">
        <v>0</v>
      </c>
      <c r="G364" s="13">
        <v>0</v>
      </c>
      <c r="H364" s="13">
        <v>0</v>
      </c>
      <c r="I364" s="14">
        <v>0</v>
      </c>
      <c r="J364" s="3"/>
      <c r="K364" s="414"/>
    </row>
    <row r="365" spans="1:12" s="25" customFormat="1" ht="8.65" customHeight="1">
      <c r="A365" s="29"/>
      <c r="D365" s="36"/>
      <c r="E365" s="7"/>
      <c r="F365" s="7"/>
      <c r="G365" s="7"/>
      <c r="H365" s="7"/>
      <c r="I365" s="7"/>
      <c r="J365" s="3"/>
      <c r="K365" s="414"/>
    </row>
    <row r="366" spans="1:12" s="25" customFormat="1" ht="8.65" customHeight="1">
      <c r="A366" s="29"/>
      <c r="D366" s="36"/>
      <c r="E366" s="7"/>
      <c r="F366" s="7"/>
      <c r="G366" s="7"/>
      <c r="H366" s="7"/>
      <c r="I366" s="7"/>
      <c r="J366" s="3"/>
      <c r="K366" s="414"/>
    </row>
  </sheetData>
  <mergeCells count="35">
    <mergeCell ref="D93:H93"/>
    <mergeCell ref="D184:H184"/>
    <mergeCell ref="A62:C62"/>
    <mergeCell ref="D1:H1"/>
    <mergeCell ref="A5:B5"/>
    <mergeCell ref="A7:B7"/>
    <mergeCell ref="A27:C27"/>
    <mergeCell ref="H174:H175"/>
    <mergeCell ref="I235:I236"/>
    <mergeCell ref="H235:H236"/>
    <mergeCell ref="I174:I175"/>
    <mergeCell ref="A96:C96"/>
    <mergeCell ref="A229:C229"/>
    <mergeCell ref="A146:C146"/>
    <mergeCell ref="A187:C187"/>
    <mergeCell ref="E174:E175"/>
    <mergeCell ref="F174:F175"/>
    <mergeCell ref="G174:G175"/>
    <mergeCell ref="A360:C360"/>
    <mergeCell ref="A316:C316"/>
    <mergeCell ref="A324:C324"/>
    <mergeCell ref="C335:D335"/>
    <mergeCell ref="A340:B340"/>
    <mergeCell ref="A345:C345"/>
    <mergeCell ref="A349:C349"/>
    <mergeCell ref="A248:D248"/>
    <mergeCell ref="A262:D262"/>
    <mergeCell ref="A279:D279"/>
    <mergeCell ref="A235:C236"/>
    <mergeCell ref="D235:D236"/>
    <mergeCell ref="D275:H275"/>
    <mergeCell ref="E235:E236"/>
    <mergeCell ref="F235:F236"/>
    <mergeCell ref="G235:G236"/>
    <mergeCell ref="A238:C238"/>
  </mergeCells>
  <phoneticPr fontId="33" type="noConversion"/>
  <printOptions horizontalCentered="1"/>
  <pageMargins left="0" right="0" top="0" bottom="0.59055118110236227" header="0.51181102362204722" footer="0.51181102362204722"/>
  <pageSetup paperSize="9" scale="97" fitToHeight="4" orientation="portrait" horizontalDpi="300" verticalDpi="300" r:id="rId1"/>
  <headerFooter alignWithMargins="0"/>
  <rowBreaks count="2" manualBreakCount="2">
    <brk id="92" max="8" man="1"/>
    <brk id="183" max="16383" man="1"/>
  </rowBreaks>
</worksheet>
</file>

<file path=xl/worksheets/sheet2.xml><?xml version="1.0" encoding="utf-8"?>
<worksheet xmlns="http://schemas.openxmlformats.org/spreadsheetml/2006/main" xmlns:r="http://schemas.openxmlformats.org/officeDocument/2006/relationships">
  <sheetPr>
    <pageSetUpPr fitToPage="1"/>
  </sheetPr>
  <dimension ref="A1:T60"/>
  <sheetViews>
    <sheetView topLeftCell="A40" workbookViewId="0">
      <selection activeCell="B48" sqref="B48:S48"/>
    </sheetView>
  </sheetViews>
  <sheetFormatPr baseColWidth="10" defaultRowHeight="12.75"/>
  <cols>
    <col min="1" max="1" width="5.42578125" style="168" customWidth="1"/>
    <col min="2" max="2" width="28.140625" style="168" customWidth="1"/>
    <col min="3" max="10" width="9.7109375" style="168" customWidth="1"/>
    <col min="11" max="11" width="11.85546875" style="168" customWidth="1"/>
    <col min="12" max="19" width="9.7109375" style="168" customWidth="1"/>
    <col min="20" max="16384" width="11.42578125" style="168"/>
  </cols>
  <sheetData>
    <row r="1" spans="1:20">
      <c r="B1" s="936" t="s">
        <v>480</v>
      </c>
      <c r="C1" s="936"/>
      <c r="D1" s="936"/>
      <c r="E1" s="936"/>
      <c r="F1" s="936"/>
      <c r="G1" s="936"/>
      <c r="H1" s="181"/>
      <c r="I1" s="182"/>
      <c r="J1" s="934" t="s">
        <v>481</v>
      </c>
      <c r="K1" s="935"/>
      <c r="L1" s="935"/>
      <c r="M1" s="935"/>
      <c r="N1" s="935"/>
      <c r="O1" s="935"/>
      <c r="P1" s="935"/>
      <c r="Q1" s="183"/>
      <c r="R1" s="183"/>
      <c r="S1" s="183"/>
      <c r="T1" s="181"/>
    </row>
    <row r="2" spans="1:20">
      <c r="A2" s="941" t="s">
        <v>526</v>
      </c>
      <c r="B2" s="942"/>
      <c r="C2" s="199">
        <v>2005</v>
      </c>
      <c r="D2" s="199">
        <v>2006</v>
      </c>
      <c r="E2" s="199">
        <v>2007</v>
      </c>
      <c r="F2" s="199">
        <v>2008</v>
      </c>
      <c r="G2" s="199">
        <v>2009</v>
      </c>
      <c r="H2" s="181"/>
      <c r="I2" s="941" t="s">
        <v>527</v>
      </c>
      <c r="J2" s="943"/>
      <c r="K2" s="942"/>
      <c r="L2" s="199">
        <v>2005</v>
      </c>
      <c r="M2" s="199">
        <v>2006</v>
      </c>
      <c r="N2" s="199">
        <v>2007</v>
      </c>
      <c r="O2" s="199">
        <v>2008</v>
      </c>
      <c r="P2" s="199">
        <v>2009</v>
      </c>
    </row>
    <row r="3" spans="1:20">
      <c r="A3" s="197">
        <v>0</v>
      </c>
      <c r="B3" s="197" t="s">
        <v>348</v>
      </c>
      <c r="C3" s="198">
        <f ca="1">'2009'!E67</f>
        <v>5854244</v>
      </c>
      <c r="D3" s="198">
        <f ca="1">'2009'!F67</f>
        <v>5964867</v>
      </c>
      <c r="E3" s="198">
        <f ca="1">'2009'!G67</f>
        <v>6029286</v>
      </c>
      <c r="F3" s="198">
        <f ca="1">'2009'!H67</f>
        <v>5784866</v>
      </c>
      <c r="G3" s="198">
        <f ca="1">'2009'!I67</f>
        <v>5629963</v>
      </c>
      <c r="H3" s="181"/>
      <c r="I3" s="197">
        <v>30</v>
      </c>
      <c r="J3" s="946" t="s">
        <v>349</v>
      </c>
      <c r="K3" s="947"/>
      <c r="L3" s="198">
        <f ca="1">'2009'!E115</f>
        <v>17627386</v>
      </c>
      <c r="M3" s="198">
        <f ca="1">'2009'!F115</f>
        <v>17751676</v>
      </c>
      <c r="N3" s="198">
        <f ca="1">'2009'!G115</f>
        <v>18347609</v>
      </c>
      <c r="O3" s="198">
        <f ca="1">'2009'!H115</f>
        <v>18955157</v>
      </c>
      <c r="P3" s="198">
        <f ca="1">'2009'!I115</f>
        <v>19305229</v>
      </c>
    </row>
    <row r="4" spans="1:20">
      <c r="A4" s="190">
        <v>1</v>
      </c>
      <c r="B4" s="190" t="s">
        <v>350</v>
      </c>
      <c r="C4" s="191">
        <f ca="1">'2009'!E68</f>
        <v>2190972</v>
      </c>
      <c r="D4" s="191">
        <f ca="1">'2009'!F68</f>
        <v>2385572</v>
      </c>
      <c r="E4" s="191">
        <f ca="1">'2009'!G68</f>
        <v>2576946</v>
      </c>
      <c r="F4" s="191">
        <f ca="1">'2009'!H68</f>
        <v>2919702</v>
      </c>
      <c r="G4" s="191">
        <f ca="1">'2009'!I68</f>
        <v>2733876</v>
      </c>
      <c r="H4" s="181"/>
      <c r="I4" s="190">
        <v>31</v>
      </c>
      <c r="J4" s="190" t="s">
        <v>351</v>
      </c>
      <c r="K4" s="190"/>
      <c r="L4" s="191">
        <f ca="1">'2009'!E116</f>
        <v>12362428</v>
      </c>
      <c r="M4" s="191">
        <f ca="1">'2009'!F116</f>
        <v>12834122</v>
      </c>
      <c r="N4" s="191">
        <f ca="1">'2009'!G116</f>
        <v>12711271</v>
      </c>
      <c r="O4" s="191">
        <f ca="1">'2009'!H116</f>
        <v>13149556</v>
      </c>
      <c r="P4" s="191">
        <f ca="1">'2009'!I116</f>
        <v>13195871</v>
      </c>
    </row>
    <row r="5" spans="1:20">
      <c r="A5" s="190">
        <v>2</v>
      </c>
      <c r="B5" s="190" t="s">
        <v>352</v>
      </c>
      <c r="C5" s="191">
        <f ca="1">'2009'!E69</f>
        <v>22115583</v>
      </c>
      <c r="D5" s="191">
        <f ca="1">'2009'!F69</f>
        <v>22154806</v>
      </c>
      <c r="E5" s="191">
        <f ca="1">'2009'!G69</f>
        <v>22460821</v>
      </c>
      <c r="F5" s="191">
        <f ca="1">'2009'!H69</f>
        <v>23966755</v>
      </c>
      <c r="G5" s="191">
        <f ca="1">'2009'!I69</f>
        <v>24333160</v>
      </c>
      <c r="H5" s="181"/>
      <c r="I5" s="190">
        <v>32</v>
      </c>
      <c r="J5" s="190" t="s">
        <v>353</v>
      </c>
      <c r="K5" s="190"/>
      <c r="L5" s="191">
        <f ca="1">'2009'!E117</f>
        <v>2418577</v>
      </c>
      <c r="M5" s="191">
        <f ca="1">'2009'!F117</f>
        <v>2465649</v>
      </c>
      <c r="N5" s="191">
        <f ca="1">'2009'!G117</f>
        <v>2792876</v>
      </c>
      <c r="O5" s="191">
        <f ca="1">'2009'!H117</f>
        <v>2588692</v>
      </c>
      <c r="P5" s="191">
        <f ca="1">'2009'!I117</f>
        <v>2456608</v>
      </c>
    </row>
    <row r="6" spans="1:20">
      <c r="A6" s="190">
        <v>3</v>
      </c>
      <c r="B6" s="190" t="s">
        <v>354</v>
      </c>
      <c r="C6" s="191">
        <f ca="1">'2009'!E70</f>
        <v>1516629</v>
      </c>
      <c r="D6" s="191">
        <f ca="1">'2009'!F70</f>
        <v>2364641</v>
      </c>
      <c r="E6" s="191">
        <f ca="1">'2009'!G70</f>
        <v>2268846</v>
      </c>
      <c r="F6" s="191">
        <f ca="1">'2009'!H70</f>
        <v>1648544</v>
      </c>
      <c r="G6" s="191">
        <f ca="1">'2009'!I70</f>
        <v>1633592</v>
      </c>
      <c r="H6" s="181"/>
      <c r="I6" s="190">
        <v>33</v>
      </c>
      <c r="J6" s="190" t="s">
        <v>355</v>
      </c>
      <c r="K6" s="190"/>
      <c r="L6" s="191">
        <f ca="1">'2009'!E118</f>
        <v>3747926</v>
      </c>
      <c r="M6" s="191">
        <f ca="1">'2009'!F118</f>
        <v>5153381</v>
      </c>
      <c r="N6" s="191">
        <f ca="1">'2009'!G118</f>
        <v>5204190</v>
      </c>
      <c r="O6" s="191">
        <f ca="1">'2009'!H118</f>
        <v>5648118</v>
      </c>
      <c r="P6" s="191">
        <f ca="1">'2009'!I118</f>
        <v>5519191</v>
      </c>
    </row>
    <row r="7" spans="1:20">
      <c r="A7" s="190">
        <v>4</v>
      </c>
      <c r="B7" s="190" t="s">
        <v>356</v>
      </c>
      <c r="C7" s="191">
        <f ca="1">'2009'!E71</f>
        <v>453310</v>
      </c>
      <c r="D7" s="191">
        <f ca="1">'2009'!F71</f>
        <v>453087</v>
      </c>
      <c r="E7" s="191">
        <f ca="1">'2009'!G71</f>
        <v>521877</v>
      </c>
      <c r="F7" s="191">
        <f ca="1">'2009'!H71</f>
        <v>547079</v>
      </c>
      <c r="G7" s="191">
        <f ca="1">'2009'!I71</f>
        <v>512813</v>
      </c>
      <c r="H7" s="181"/>
      <c r="I7" s="190">
        <v>34</v>
      </c>
      <c r="J7" s="190" t="s">
        <v>357</v>
      </c>
      <c r="K7" s="190"/>
      <c r="L7" s="191">
        <f ca="1">'2009'!E119</f>
        <v>14702</v>
      </c>
      <c r="M7" s="191">
        <f ca="1">'2009'!F119</f>
        <v>16800</v>
      </c>
      <c r="N7" s="191">
        <f ca="1">'2009'!G119</f>
        <v>16504</v>
      </c>
      <c r="O7" s="191">
        <f ca="1">'2009'!H119</f>
        <v>14731</v>
      </c>
      <c r="P7" s="191">
        <f ca="1">'2009'!I119</f>
        <v>8262</v>
      </c>
    </row>
    <row r="8" spans="1:20">
      <c r="A8" s="190">
        <v>5</v>
      </c>
      <c r="B8" s="190" t="s">
        <v>358</v>
      </c>
      <c r="C8" s="191">
        <f ca="1">'2009'!E72</f>
        <v>5686159</v>
      </c>
      <c r="D8" s="191">
        <f ca="1">'2009'!F72</f>
        <v>5572496</v>
      </c>
      <c r="E8" s="191">
        <f ca="1">'2009'!G72</f>
        <v>6403721</v>
      </c>
      <c r="F8" s="191">
        <f ca="1">'2009'!H72</f>
        <v>7137878</v>
      </c>
      <c r="G8" s="191">
        <f ca="1">'2009'!I72</f>
        <v>7307066</v>
      </c>
      <c r="H8" s="181"/>
      <c r="I8" s="190">
        <v>35</v>
      </c>
      <c r="J8" s="190" t="s">
        <v>359</v>
      </c>
      <c r="K8" s="190"/>
      <c r="L8" s="191">
        <f ca="1">'2009'!E120</f>
        <v>13677496</v>
      </c>
      <c r="M8" s="191">
        <f ca="1">'2009'!F120</f>
        <v>13914525</v>
      </c>
      <c r="N8" s="191">
        <f ca="1">'2009'!G120</f>
        <v>14099186</v>
      </c>
      <c r="O8" s="191">
        <f ca="1">'2009'!H120</f>
        <v>14900973</v>
      </c>
      <c r="P8" s="191">
        <f ca="1">'2009'!I120</f>
        <v>14787993</v>
      </c>
    </row>
    <row r="9" spans="1:20">
      <c r="A9" s="190">
        <v>6</v>
      </c>
      <c r="B9" s="190" t="s">
        <v>360</v>
      </c>
      <c r="C9" s="191">
        <f ca="1">'2009'!E73</f>
        <v>4980356</v>
      </c>
      <c r="D9" s="191">
        <f ca="1">'2009'!F73</f>
        <v>5018068</v>
      </c>
      <c r="E9" s="191">
        <f ca="1">'2009'!G73</f>
        <v>4961567</v>
      </c>
      <c r="F9" s="191">
        <f ca="1">'2009'!H73</f>
        <v>5431675</v>
      </c>
      <c r="G9" s="191">
        <f ca="1">'2009'!I73</f>
        <v>6151522</v>
      </c>
      <c r="H9" s="181"/>
      <c r="I9" s="190">
        <v>36</v>
      </c>
      <c r="J9" s="190" t="s">
        <v>361</v>
      </c>
      <c r="K9" s="190"/>
      <c r="L9" s="191">
        <f ca="1">'2009'!E121</f>
        <v>9112916</v>
      </c>
      <c r="M9" s="191">
        <f ca="1">'2009'!F121</f>
        <v>8146916</v>
      </c>
      <c r="N9" s="191">
        <f ca="1">'2009'!G121</f>
        <v>9205079</v>
      </c>
      <c r="O9" s="191">
        <f ca="1">'2009'!H121</f>
        <v>10067681</v>
      </c>
      <c r="P9" s="191">
        <f ca="1">'2009'!I121</f>
        <v>10000342</v>
      </c>
    </row>
    <row r="10" spans="1:20">
      <c r="A10" s="190">
        <v>7</v>
      </c>
      <c r="B10" s="190" t="s">
        <v>362</v>
      </c>
      <c r="C10" s="191">
        <f ca="1">'2009'!E74</f>
        <v>9252368</v>
      </c>
      <c r="D10" s="191">
        <f ca="1">'2009'!F74</f>
        <v>9718991</v>
      </c>
      <c r="E10" s="191">
        <f ca="1">'2009'!G74</f>
        <v>10128032</v>
      </c>
      <c r="F10" s="191">
        <f ca="1">'2009'!H74</f>
        <v>10100548</v>
      </c>
      <c r="G10" s="191">
        <f ca="1">'2009'!I74</f>
        <v>10274752</v>
      </c>
      <c r="H10" s="181"/>
      <c r="I10" s="190">
        <v>37</v>
      </c>
      <c r="J10" s="190" t="s">
        <v>363</v>
      </c>
      <c r="K10" s="190"/>
      <c r="L10" s="191">
        <f ca="1">'2009'!E122</f>
        <v>576648</v>
      </c>
      <c r="M10" s="191">
        <f ca="1">'2009'!F122</f>
        <v>571925</v>
      </c>
      <c r="N10" s="191">
        <f ca="1">'2009'!G122</f>
        <v>557029</v>
      </c>
      <c r="O10" s="191">
        <f ca="1">'2009'!H122</f>
        <v>590194</v>
      </c>
      <c r="P10" s="191">
        <f ca="1">'2009'!I122</f>
        <v>568925</v>
      </c>
    </row>
    <row r="11" spans="1:20">
      <c r="A11" s="190">
        <v>8</v>
      </c>
      <c r="B11" s="190" t="s">
        <v>364</v>
      </c>
      <c r="C11" s="191">
        <f ca="1">'2009'!E75</f>
        <v>3090888</v>
      </c>
      <c r="D11" s="191">
        <f ca="1">'2009'!F75</f>
        <v>3507590</v>
      </c>
      <c r="E11" s="191">
        <f ca="1">'2009'!G75</f>
        <v>3220997</v>
      </c>
      <c r="F11" s="191">
        <f ca="1">'2009'!H75</f>
        <v>2858489</v>
      </c>
      <c r="G11" s="191">
        <f ca="1">'2009'!I75</f>
        <v>2801655</v>
      </c>
      <c r="H11" s="181"/>
      <c r="I11" s="190">
        <v>38</v>
      </c>
      <c r="J11" s="190" t="s">
        <v>365</v>
      </c>
      <c r="K11" s="190"/>
      <c r="L11" s="191">
        <f ca="1">'2009'!E123</f>
        <v>506154</v>
      </c>
      <c r="M11" s="191">
        <f ca="1">'2009'!F123</f>
        <v>691292</v>
      </c>
      <c r="N11" s="191">
        <f ca="1">'2009'!G123</f>
        <v>732240</v>
      </c>
      <c r="O11" s="191">
        <f ca="1">'2009'!H123</f>
        <v>731414</v>
      </c>
      <c r="P11" s="191">
        <f ca="1">'2009'!I123</f>
        <v>672920</v>
      </c>
    </row>
    <row r="12" spans="1:20">
      <c r="A12" s="192">
        <v>9</v>
      </c>
      <c r="B12" s="192" t="s">
        <v>366</v>
      </c>
      <c r="C12" s="193">
        <f ca="1">'2009'!E76</f>
        <v>6922933</v>
      </c>
      <c r="D12" s="193">
        <f ca="1">'2009'!F76</f>
        <v>6533127</v>
      </c>
      <c r="E12" s="193">
        <f ca="1">'2009'!G76</f>
        <v>7268038</v>
      </c>
      <c r="F12" s="193">
        <f ca="1">'2009'!H76</f>
        <v>7811029</v>
      </c>
      <c r="G12" s="193">
        <f ca="1">'2009'!I76</f>
        <v>6987757</v>
      </c>
      <c r="H12" s="181"/>
      <c r="I12" s="192">
        <v>39</v>
      </c>
      <c r="J12" s="192" t="s">
        <v>367</v>
      </c>
      <c r="K12" s="192"/>
      <c r="L12" s="193">
        <f ca="1">'2009'!E124</f>
        <v>2019209</v>
      </c>
      <c r="M12" s="193">
        <f ca="1">'2009'!F124</f>
        <v>2126959</v>
      </c>
      <c r="N12" s="193">
        <f ca="1">'2009'!G124</f>
        <v>2174147</v>
      </c>
      <c r="O12" s="193">
        <f ca="1">'2009'!H124</f>
        <v>1560049</v>
      </c>
      <c r="P12" s="193">
        <f ca="1">'2009'!I124</f>
        <v>1850815</v>
      </c>
    </row>
    <row r="13" spans="1:20">
      <c r="A13" s="194"/>
      <c r="B13" s="195" t="s">
        <v>501</v>
      </c>
      <c r="C13" s="196">
        <f>SUM(C3:C12)</f>
        <v>62063442</v>
      </c>
      <c r="D13" s="196">
        <f>SUM(D3:D12)</f>
        <v>63673245</v>
      </c>
      <c r="E13" s="196">
        <f>SUM(E3:E12)</f>
        <v>65840131</v>
      </c>
      <c r="F13" s="196">
        <f>SUM(F3:F12)</f>
        <v>68206565</v>
      </c>
      <c r="G13" s="196">
        <f>SUM(G3:G12)</f>
        <v>68366156</v>
      </c>
      <c r="H13" s="181"/>
      <c r="I13" s="194"/>
      <c r="J13" s="948" t="s">
        <v>502</v>
      </c>
      <c r="K13" s="949"/>
      <c r="L13" s="196">
        <f>SUM(L3:L12)</f>
        <v>62063442</v>
      </c>
      <c r="M13" s="196">
        <f>SUM(M3:M12)</f>
        <v>63673245</v>
      </c>
      <c r="N13" s="196">
        <f>SUM(N3:N12)</f>
        <v>65840131</v>
      </c>
      <c r="O13" s="196">
        <f>SUM(O3:O12)</f>
        <v>68206565</v>
      </c>
      <c r="P13" s="196">
        <f>SUM(P3:P12)</f>
        <v>68366156</v>
      </c>
    </row>
    <row r="14" spans="1:20">
      <c r="A14" s="181"/>
      <c r="B14" s="181"/>
      <c r="C14" s="181"/>
      <c r="D14" s="181"/>
      <c r="E14" s="181"/>
      <c r="F14" s="181"/>
      <c r="G14" s="181"/>
      <c r="H14" s="181"/>
      <c r="Q14" s="181"/>
      <c r="R14" s="181"/>
      <c r="S14" s="181"/>
      <c r="T14" s="181"/>
    </row>
    <row r="15" spans="1:20">
      <c r="A15" s="835"/>
      <c r="B15" s="938" t="s">
        <v>482</v>
      </c>
      <c r="C15" s="939"/>
      <c r="D15" s="939"/>
      <c r="E15" s="939"/>
      <c r="F15" s="939"/>
      <c r="G15" s="939"/>
      <c r="H15" s="939"/>
      <c r="I15" s="939"/>
      <c r="J15" s="939"/>
      <c r="K15" s="939"/>
      <c r="L15" s="939"/>
      <c r="M15" s="939"/>
      <c r="N15" s="939"/>
      <c r="O15" s="939"/>
      <c r="P15" s="939"/>
      <c r="Q15" s="939"/>
      <c r="R15" s="939"/>
      <c r="S15" s="939"/>
      <c r="T15" s="833"/>
    </row>
    <row r="16" spans="1:20" s="170" customFormat="1" ht="86.25" customHeight="1">
      <c r="A16" s="837" t="s">
        <v>487</v>
      </c>
      <c r="B16" s="839"/>
      <c r="C16" s="837" t="s">
        <v>310</v>
      </c>
      <c r="D16" s="837" t="s">
        <v>284</v>
      </c>
      <c r="E16" s="837" t="s">
        <v>369</v>
      </c>
      <c r="F16" s="837" t="s">
        <v>312</v>
      </c>
      <c r="G16" s="837" t="s">
        <v>301</v>
      </c>
      <c r="H16" s="837" t="s">
        <v>307</v>
      </c>
      <c r="I16" s="837" t="s">
        <v>305</v>
      </c>
      <c r="J16" s="837" t="s">
        <v>308</v>
      </c>
      <c r="K16" s="837" t="s">
        <v>306</v>
      </c>
      <c r="L16" s="837" t="s">
        <v>303</v>
      </c>
      <c r="M16" s="837" t="s">
        <v>370</v>
      </c>
      <c r="N16" s="837" t="s">
        <v>309</v>
      </c>
      <c r="O16" s="837" t="s">
        <v>314</v>
      </c>
      <c r="P16" s="837" t="s">
        <v>304</v>
      </c>
      <c r="Q16" s="837" t="s">
        <v>371</v>
      </c>
      <c r="R16" s="837" t="s">
        <v>302</v>
      </c>
      <c r="S16" s="202" t="s">
        <v>319</v>
      </c>
      <c r="T16" s="838" t="s">
        <v>376</v>
      </c>
    </row>
    <row r="17" spans="1:20" s="169" customFormat="1" ht="11.25">
      <c r="A17" s="203"/>
      <c r="B17" s="392" t="s">
        <v>492</v>
      </c>
      <c r="C17" s="199">
        <v>48</v>
      </c>
      <c r="D17" s="199">
        <v>37</v>
      </c>
      <c r="E17" s="484">
        <v>38</v>
      </c>
      <c r="F17" s="199">
        <v>50</v>
      </c>
      <c r="G17" s="199">
        <v>39</v>
      </c>
      <c r="H17" s="199">
        <v>45</v>
      </c>
      <c r="I17" s="199">
        <v>43</v>
      </c>
      <c r="J17" s="199">
        <v>46</v>
      </c>
      <c r="K17" s="199">
        <v>44</v>
      </c>
      <c r="L17" s="199">
        <v>41</v>
      </c>
      <c r="M17" s="199">
        <v>51</v>
      </c>
      <c r="N17" s="199">
        <v>47</v>
      </c>
      <c r="O17" s="199">
        <v>52</v>
      </c>
      <c r="P17" s="199">
        <v>42</v>
      </c>
      <c r="Q17" s="199">
        <v>49</v>
      </c>
      <c r="R17" s="199">
        <v>40</v>
      </c>
      <c r="S17" s="203"/>
      <c r="T17" s="185"/>
    </row>
    <row r="18" spans="1:20">
      <c r="A18" s="197">
        <v>0</v>
      </c>
      <c r="B18" s="197" t="s">
        <v>348</v>
      </c>
      <c r="C18" s="201">
        <v>245682</v>
      </c>
      <c r="D18" s="201">
        <v>658528</v>
      </c>
      <c r="E18" s="201">
        <v>493408</v>
      </c>
      <c r="F18" s="201">
        <v>309713</v>
      </c>
      <c r="G18" s="201">
        <v>450677</v>
      </c>
      <c r="H18" s="201">
        <v>68432</v>
      </c>
      <c r="I18" s="201">
        <v>377884</v>
      </c>
      <c r="J18" s="201">
        <v>564700</v>
      </c>
      <c r="K18" s="201">
        <v>393950</v>
      </c>
      <c r="L18" s="201">
        <v>177226</v>
      </c>
      <c r="M18" s="201">
        <v>587105</v>
      </c>
      <c r="N18" s="201">
        <v>309607</v>
      </c>
      <c r="O18" s="201">
        <v>252500</v>
      </c>
      <c r="P18" s="201">
        <v>323287</v>
      </c>
      <c r="Q18" s="201">
        <v>198133</v>
      </c>
      <c r="R18" s="201">
        <v>219131</v>
      </c>
      <c r="S18" s="198">
        <f>SUM(C18:R18)</f>
        <v>5629963</v>
      </c>
      <c r="T18" s="180">
        <f>G3</f>
        <v>5629963</v>
      </c>
    </row>
    <row r="19" spans="1:20">
      <c r="A19" s="190">
        <v>1</v>
      </c>
      <c r="B19" s="190" t="s">
        <v>350</v>
      </c>
      <c r="C19" s="200">
        <v>274763</v>
      </c>
      <c r="D19" s="200">
        <v>437564</v>
      </c>
      <c r="E19" s="200">
        <v>176850</v>
      </c>
      <c r="F19" s="200">
        <v>72714</v>
      </c>
      <c r="G19" s="200">
        <v>167691</v>
      </c>
      <c r="H19" s="200">
        <v>14544</v>
      </c>
      <c r="I19" s="200">
        <v>139901</v>
      </c>
      <c r="J19" s="200">
        <v>541797</v>
      </c>
      <c r="K19" s="200">
        <v>113736</v>
      </c>
      <c r="L19" s="200">
        <v>29839</v>
      </c>
      <c r="M19" s="200">
        <v>199688</v>
      </c>
      <c r="N19" s="200">
        <v>132212</v>
      </c>
      <c r="O19" s="200">
        <v>60368</v>
      </c>
      <c r="P19" s="200">
        <v>107314</v>
      </c>
      <c r="Q19" s="200">
        <v>151519</v>
      </c>
      <c r="R19" s="200">
        <v>113376</v>
      </c>
      <c r="S19" s="191">
        <f t="shared" ref="S19:S27" si="0">SUM(C19:R19)</f>
        <v>2733876</v>
      </c>
      <c r="T19" s="180">
        <f t="shared" ref="T19:T27" si="1">G4</f>
        <v>2733876</v>
      </c>
    </row>
    <row r="20" spans="1:20">
      <c r="A20" s="190">
        <v>2</v>
      </c>
      <c r="B20" s="190" t="s">
        <v>352</v>
      </c>
      <c r="C20" s="200">
        <v>1469432</v>
      </c>
      <c r="D20" s="200">
        <v>2710691</v>
      </c>
      <c r="E20" s="200">
        <v>2441567</v>
      </c>
      <c r="F20" s="200">
        <v>1266991</v>
      </c>
      <c r="G20" s="200">
        <v>3240133</v>
      </c>
      <c r="H20" s="200">
        <v>104502</v>
      </c>
      <c r="I20" s="200">
        <v>1350422</v>
      </c>
      <c r="J20" s="200">
        <v>2331960</v>
      </c>
      <c r="K20" s="200">
        <v>1941527</v>
      </c>
      <c r="L20" s="200">
        <v>389787</v>
      </c>
      <c r="M20" s="200">
        <v>2202167</v>
      </c>
      <c r="N20" s="200">
        <v>1023899</v>
      </c>
      <c r="O20" s="200">
        <v>894089</v>
      </c>
      <c r="P20" s="200">
        <v>1987752</v>
      </c>
      <c r="Q20" s="200">
        <v>361439</v>
      </c>
      <c r="R20" s="200">
        <v>616802</v>
      </c>
      <c r="S20" s="191">
        <f t="shared" si="0"/>
        <v>24333160</v>
      </c>
      <c r="T20" s="180">
        <f t="shared" si="1"/>
        <v>24333160</v>
      </c>
    </row>
    <row r="21" spans="1:20">
      <c r="A21" s="190">
        <v>3</v>
      </c>
      <c r="B21" s="190" t="s">
        <v>354</v>
      </c>
      <c r="C21" s="200">
        <v>38545</v>
      </c>
      <c r="D21" s="200">
        <v>208241</v>
      </c>
      <c r="E21" s="200">
        <v>78192</v>
      </c>
      <c r="F21" s="200">
        <v>96964</v>
      </c>
      <c r="G21" s="200">
        <v>87880</v>
      </c>
      <c r="H21" s="200">
        <v>24450</v>
      </c>
      <c r="I21" s="200">
        <v>55205</v>
      </c>
      <c r="J21" s="200">
        <v>175457</v>
      </c>
      <c r="K21" s="200">
        <v>97724</v>
      </c>
      <c r="L21" s="200">
        <v>10983</v>
      </c>
      <c r="M21" s="200">
        <v>514269</v>
      </c>
      <c r="N21" s="200">
        <v>36491</v>
      </c>
      <c r="O21" s="200">
        <v>44827</v>
      </c>
      <c r="P21" s="200">
        <v>60170</v>
      </c>
      <c r="Q21" s="200">
        <v>79597</v>
      </c>
      <c r="R21" s="200">
        <v>24597</v>
      </c>
      <c r="S21" s="191">
        <f t="shared" si="0"/>
        <v>1633592</v>
      </c>
      <c r="T21" s="180">
        <f t="shared" si="1"/>
        <v>1633592</v>
      </c>
    </row>
    <row r="22" spans="1:20">
      <c r="A22" s="190">
        <v>4</v>
      </c>
      <c r="B22" s="190" t="s">
        <v>356</v>
      </c>
      <c r="C22" s="200">
        <v>30766</v>
      </c>
      <c r="D22" s="200">
        <v>68992</v>
      </c>
      <c r="E22" s="200">
        <v>56517</v>
      </c>
      <c r="F22" s="200">
        <v>17994</v>
      </c>
      <c r="G22" s="200">
        <v>54084</v>
      </c>
      <c r="H22" s="200">
        <v>7595</v>
      </c>
      <c r="I22" s="200">
        <v>21452</v>
      </c>
      <c r="J22" s="200">
        <v>52914</v>
      </c>
      <c r="K22" s="200">
        <v>39837</v>
      </c>
      <c r="L22" s="200">
        <v>9205</v>
      </c>
      <c r="M22" s="200">
        <v>47762</v>
      </c>
      <c r="N22" s="200">
        <v>26563</v>
      </c>
      <c r="O22" s="200">
        <v>18759</v>
      </c>
      <c r="P22" s="200">
        <v>33461</v>
      </c>
      <c r="Q22" s="200">
        <v>13202</v>
      </c>
      <c r="R22" s="200">
        <v>13710</v>
      </c>
      <c r="S22" s="191">
        <f t="shared" si="0"/>
        <v>512813</v>
      </c>
      <c r="T22" s="180">
        <f t="shared" si="1"/>
        <v>512813</v>
      </c>
    </row>
    <row r="23" spans="1:20">
      <c r="A23" s="190">
        <v>5</v>
      </c>
      <c r="B23" s="190" t="s">
        <v>358</v>
      </c>
      <c r="C23" s="200">
        <v>331339</v>
      </c>
      <c r="D23" s="200">
        <v>1276484</v>
      </c>
      <c r="E23" s="200">
        <v>729031</v>
      </c>
      <c r="F23" s="200">
        <v>257361</v>
      </c>
      <c r="G23" s="200">
        <v>676987</v>
      </c>
      <c r="H23" s="200">
        <v>37983</v>
      </c>
      <c r="I23" s="200">
        <v>307001</v>
      </c>
      <c r="J23" s="200">
        <v>917733</v>
      </c>
      <c r="K23" s="200">
        <v>728443</v>
      </c>
      <c r="L23" s="200">
        <v>92293</v>
      </c>
      <c r="M23" s="200">
        <v>600531</v>
      </c>
      <c r="N23" s="200">
        <v>343011</v>
      </c>
      <c r="O23" s="200">
        <v>229313</v>
      </c>
      <c r="P23" s="200">
        <v>442889</v>
      </c>
      <c r="Q23" s="200">
        <v>167063</v>
      </c>
      <c r="R23" s="200">
        <v>169604</v>
      </c>
      <c r="S23" s="191">
        <f t="shared" si="0"/>
        <v>7307066</v>
      </c>
      <c r="T23" s="180">
        <f t="shared" si="1"/>
        <v>7307066</v>
      </c>
    </row>
    <row r="24" spans="1:20">
      <c r="A24" s="190">
        <v>6</v>
      </c>
      <c r="B24" s="190" t="s">
        <v>360</v>
      </c>
      <c r="C24" s="200">
        <v>260640</v>
      </c>
      <c r="D24" s="200">
        <v>929753</v>
      </c>
      <c r="E24" s="200">
        <v>590295</v>
      </c>
      <c r="F24" s="200">
        <v>109937</v>
      </c>
      <c r="G24" s="200">
        <v>521102</v>
      </c>
      <c r="H24" s="200">
        <v>23691</v>
      </c>
      <c r="I24" s="200">
        <v>202845</v>
      </c>
      <c r="J24" s="200">
        <v>647434</v>
      </c>
      <c r="K24" s="200">
        <v>376317</v>
      </c>
      <c r="L24" s="200">
        <v>170259</v>
      </c>
      <c r="M24" s="200">
        <v>469952</v>
      </c>
      <c r="N24" s="200">
        <v>455294</v>
      </c>
      <c r="O24" s="200">
        <v>189342</v>
      </c>
      <c r="P24" s="200">
        <v>467332</v>
      </c>
      <c r="Q24" s="200">
        <v>593663</v>
      </c>
      <c r="R24" s="200">
        <v>143666</v>
      </c>
      <c r="S24" s="191">
        <f t="shared" si="0"/>
        <v>6151522</v>
      </c>
      <c r="T24" s="180">
        <f t="shared" si="1"/>
        <v>6151522</v>
      </c>
    </row>
    <row r="25" spans="1:20">
      <c r="A25" s="190">
        <v>7</v>
      </c>
      <c r="B25" s="190" t="s">
        <v>362</v>
      </c>
      <c r="C25" s="200">
        <v>448723</v>
      </c>
      <c r="D25" s="200">
        <v>1511570</v>
      </c>
      <c r="E25" s="200">
        <v>1180597</v>
      </c>
      <c r="F25" s="200">
        <v>326949</v>
      </c>
      <c r="G25" s="200">
        <v>882980</v>
      </c>
      <c r="H25" s="200">
        <v>84965</v>
      </c>
      <c r="I25" s="200">
        <v>592788</v>
      </c>
      <c r="J25" s="200">
        <v>1006120</v>
      </c>
      <c r="K25" s="200">
        <v>907379</v>
      </c>
      <c r="L25" s="200">
        <v>112724</v>
      </c>
      <c r="M25" s="200">
        <v>1031844</v>
      </c>
      <c r="N25" s="200">
        <v>700091</v>
      </c>
      <c r="O25" s="200">
        <v>323070</v>
      </c>
      <c r="P25" s="200">
        <v>728752</v>
      </c>
      <c r="Q25" s="200">
        <v>202765</v>
      </c>
      <c r="R25" s="200">
        <v>233435</v>
      </c>
      <c r="S25" s="191">
        <f t="shared" si="0"/>
        <v>10274752</v>
      </c>
      <c r="T25" s="180">
        <f t="shared" si="1"/>
        <v>10274752</v>
      </c>
    </row>
    <row r="26" spans="1:20">
      <c r="A26" s="190">
        <v>8</v>
      </c>
      <c r="B26" s="190" t="s">
        <v>364</v>
      </c>
      <c r="C26" s="200">
        <v>225324</v>
      </c>
      <c r="D26" s="200">
        <v>161845</v>
      </c>
      <c r="E26" s="200">
        <v>545636</v>
      </c>
      <c r="F26" s="200">
        <v>186417</v>
      </c>
      <c r="G26" s="200">
        <v>223008</v>
      </c>
      <c r="H26" s="200">
        <v>23061</v>
      </c>
      <c r="I26" s="200">
        <v>204576</v>
      </c>
      <c r="J26" s="200">
        <v>91510</v>
      </c>
      <c r="K26" s="200">
        <v>92749</v>
      </c>
      <c r="L26" s="200">
        <v>303028</v>
      </c>
      <c r="M26" s="200">
        <v>75087</v>
      </c>
      <c r="N26" s="200">
        <v>147257</v>
      </c>
      <c r="O26" s="200">
        <v>52154</v>
      </c>
      <c r="P26" s="200">
        <v>273390</v>
      </c>
      <c r="Q26" s="200">
        <v>86634</v>
      </c>
      <c r="R26" s="200">
        <v>109979</v>
      </c>
      <c r="S26" s="191">
        <f t="shared" si="0"/>
        <v>2801655</v>
      </c>
      <c r="T26" s="180">
        <f t="shared" si="1"/>
        <v>2801655</v>
      </c>
    </row>
    <row r="27" spans="1:20">
      <c r="A27" s="192">
        <v>9</v>
      </c>
      <c r="B27" s="192" t="s">
        <v>366</v>
      </c>
      <c r="C27" s="204">
        <v>334494</v>
      </c>
      <c r="D27" s="204">
        <v>858881</v>
      </c>
      <c r="E27" s="204">
        <v>870109</v>
      </c>
      <c r="F27" s="204">
        <v>159328</v>
      </c>
      <c r="G27" s="204">
        <v>393636</v>
      </c>
      <c r="H27" s="204">
        <v>69513</v>
      </c>
      <c r="I27" s="204">
        <v>684034</v>
      </c>
      <c r="J27" s="204">
        <v>1078844</v>
      </c>
      <c r="K27" s="204">
        <v>682683</v>
      </c>
      <c r="L27" s="204">
        <v>169156</v>
      </c>
      <c r="M27" s="204">
        <v>402985</v>
      </c>
      <c r="N27" s="204">
        <v>325379</v>
      </c>
      <c r="O27" s="204">
        <v>371674</v>
      </c>
      <c r="P27" s="204">
        <v>323235</v>
      </c>
      <c r="Q27" s="204">
        <v>171894</v>
      </c>
      <c r="R27" s="204">
        <v>91912</v>
      </c>
      <c r="S27" s="193">
        <f t="shared" si="0"/>
        <v>6987757</v>
      </c>
      <c r="T27" s="180">
        <f t="shared" si="1"/>
        <v>6987757</v>
      </c>
    </row>
    <row r="28" spans="1:20">
      <c r="A28" s="194"/>
      <c r="B28" s="195" t="s">
        <v>368</v>
      </c>
      <c r="C28" s="196">
        <f>SUM(C18:C27)</f>
        <v>3659708</v>
      </c>
      <c r="D28" s="196">
        <f>SUM(D18:D27)</f>
        <v>8822549</v>
      </c>
      <c r="E28" s="196">
        <f t="shared" ref="E28:R28" si="2">SUM(E18:E27)</f>
        <v>7162202</v>
      </c>
      <c r="F28" s="196">
        <f t="shared" si="2"/>
        <v>2804368</v>
      </c>
      <c r="G28" s="196">
        <f t="shared" si="2"/>
        <v>6698178</v>
      </c>
      <c r="H28" s="196">
        <f t="shared" si="2"/>
        <v>458736</v>
      </c>
      <c r="I28" s="196">
        <f t="shared" si="2"/>
        <v>3936108</v>
      </c>
      <c r="J28" s="196">
        <f t="shared" si="2"/>
        <v>7408469</v>
      </c>
      <c r="K28" s="196">
        <f t="shared" si="2"/>
        <v>5374345</v>
      </c>
      <c r="L28" s="196">
        <f t="shared" si="2"/>
        <v>1464500</v>
      </c>
      <c r="M28" s="196">
        <f t="shared" si="2"/>
        <v>6131390</v>
      </c>
      <c r="N28" s="196">
        <f t="shared" si="2"/>
        <v>3499804</v>
      </c>
      <c r="O28" s="196">
        <f t="shared" si="2"/>
        <v>2436096</v>
      </c>
      <c r="P28" s="196">
        <f t="shared" si="2"/>
        <v>4747582</v>
      </c>
      <c r="Q28" s="196">
        <f t="shared" si="2"/>
        <v>2025909</v>
      </c>
      <c r="R28" s="196">
        <f t="shared" si="2"/>
        <v>1736212</v>
      </c>
      <c r="S28" s="196">
        <f>SUM(S18:S27)</f>
        <v>68366156</v>
      </c>
      <c r="T28" s="184">
        <f>SUM(T18:T27)</f>
        <v>68366156</v>
      </c>
    </row>
    <row r="29" spans="1:20">
      <c r="A29" s="181"/>
      <c r="B29" s="181"/>
      <c r="C29" s="181"/>
      <c r="D29" s="181"/>
      <c r="E29" s="181"/>
      <c r="F29" s="181"/>
      <c r="G29" s="181"/>
      <c r="H29" s="181"/>
      <c r="I29" s="181"/>
      <c r="J29" s="181"/>
      <c r="K29" s="181"/>
      <c r="L29" s="181"/>
      <c r="M29" s="181"/>
      <c r="N29" s="181"/>
      <c r="O29" s="181"/>
      <c r="P29" s="181"/>
      <c r="Q29" s="181"/>
      <c r="R29" s="181"/>
      <c r="S29" s="181"/>
      <c r="T29" s="181"/>
    </row>
    <row r="30" spans="1:20">
      <c r="A30" s="835"/>
      <c r="B30" s="938" t="s">
        <v>483</v>
      </c>
      <c r="C30" s="939"/>
      <c r="D30" s="939"/>
      <c r="E30" s="939"/>
      <c r="F30" s="939"/>
      <c r="G30" s="939"/>
      <c r="H30" s="939"/>
      <c r="I30" s="939"/>
      <c r="J30" s="939"/>
      <c r="K30" s="939"/>
      <c r="L30" s="939"/>
      <c r="M30" s="939"/>
      <c r="N30" s="939"/>
      <c r="O30" s="939"/>
      <c r="P30" s="939"/>
      <c r="Q30" s="939"/>
      <c r="R30" s="939"/>
      <c r="S30" s="939"/>
      <c r="T30" s="833"/>
    </row>
    <row r="31" spans="1:20" s="189" customFormat="1" ht="73.5" customHeight="1">
      <c r="A31" s="840" t="s">
        <v>486</v>
      </c>
      <c r="B31" s="206"/>
      <c r="C31" s="837" t="s">
        <v>310</v>
      </c>
      <c r="D31" s="837" t="s">
        <v>284</v>
      </c>
      <c r="E31" s="837" t="s">
        <v>369</v>
      </c>
      <c r="F31" s="837" t="s">
        <v>312</v>
      </c>
      <c r="G31" s="837" t="s">
        <v>301</v>
      </c>
      <c r="H31" s="837" t="s">
        <v>307</v>
      </c>
      <c r="I31" s="837" t="s">
        <v>305</v>
      </c>
      <c r="J31" s="837" t="s">
        <v>308</v>
      </c>
      <c r="K31" s="837" t="s">
        <v>306</v>
      </c>
      <c r="L31" s="837" t="s">
        <v>303</v>
      </c>
      <c r="M31" s="837" t="s">
        <v>370</v>
      </c>
      <c r="N31" s="837" t="s">
        <v>309</v>
      </c>
      <c r="O31" s="837" t="s">
        <v>314</v>
      </c>
      <c r="P31" s="837" t="s">
        <v>304</v>
      </c>
      <c r="Q31" s="837" t="s">
        <v>371</v>
      </c>
      <c r="R31" s="837" t="s">
        <v>302</v>
      </c>
      <c r="S31" s="202" t="s">
        <v>319</v>
      </c>
      <c r="T31" s="838" t="s">
        <v>376</v>
      </c>
    </row>
    <row r="32" spans="1:20" s="169" customFormat="1" ht="11.25">
      <c r="A32" s="203"/>
      <c r="B32" s="392" t="s">
        <v>493</v>
      </c>
      <c r="C32" s="199">
        <v>48</v>
      </c>
      <c r="D32" s="199">
        <v>37</v>
      </c>
      <c r="E32" s="484">
        <v>38</v>
      </c>
      <c r="F32" s="199">
        <v>50</v>
      </c>
      <c r="G32" s="199">
        <v>39</v>
      </c>
      <c r="H32" s="199">
        <v>45</v>
      </c>
      <c r="I32" s="199">
        <v>43</v>
      </c>
      <c r="J32" s="199">
        <v>46</v>
      </c>
      <c r="K32" s="199">
        <v>44</v>
      </c>
      <c r="L32" s="199">
        <v>41</v>
      </c>
      <c r="M32" s="199">
        <v>51</v>
      </c>
      <c r="N32" s="199">
        <v>47</v>
      </c>
      <c r="O32" s="199">
        <v>52</v>
      </c>
      <c r="P32" s="199">
        <v>42</v>
      </c>
      <c r="Q32" s="199">
        <v>49</v>
      </c>
      <c r="R32" s="199">
        <v>40</v>
      </c>
      <c r="S32" s="203"/>
      <c r="T32" s="185"/>
    </row>
    <row r="33" spans="1:20">
      <c r="A33" s="197">
        <v>30</v>
      </c>
      <c r="B33" s="486" t="s">
        <v>349</v>
      </c>
      <c r="C33" s="201">
        <v>1223766</v>
      </c>
      <c r="D33" s="201">
        <v>2161405</v>
      </c>
      <c r="E33" s="201">
        <v>2145488</v>
      </c>
      <c r="F33" s="201">
        <v>612838</v>
      </c>
      <c r="G33" s="201">
        <v>2326949</v>
      </c>
      <c r="H33" s="201">
        <v>29798</v>
      </c>
      <c r="I33" s="201">
        <v>1036199</v>
      </c>
      <c r="J33" s="201">
        <v>2206313</v>
      </c>
      <c r="K33" s="201">
        <v>1403021</v>
      </c>
      <c r="L33" s="201">
        <v>539215</v>
      </c>
      <c r="M33" s="201">
        <v>1840634</v>
      </c>
      <c r="N33" s="201">
        <v>911379</v>
      </c>
      <c r="O33" s="201">
        <v>697325</v>
      </c>
      <c r="P33" s="201">
        <v>1666363</v>
      </c>
      <c r="Q33" s="201">
        <v>290733</v>
      </c>
      <c r="R33" s="201">
        <v>213803</v>
      </c>
      <c r="S33" s="198">
        <f>SUM(C33:R33)</f>
        <v>19305229</v>
      </c>
      <c r="T33" s="180">
        <f>P3</f>
        <v>19305229</v>
      </c>
    </row>
    <row r="34" spans="1:20">
      <c r="A34" s="190">
        <v>31</v>
      </c>
      <c r="B34" s="190" t="s">
        <v>351</v>
      </c>
      <c r="C34" s="200">
        <v>510301</v>
      </c>
      <c r="D34" s="200">
        <v>2052156</v>
      </c>
      <c r="E34" s="200">
        <v>1393549</v>
      </c>
      <c r="F34" s="200">
        <v>550416</v>
      </c>
      <c r="G34" s="200">
        <v>1061634</v>
      </c>
      <c r="H34" s="200">
        <v>103359</v>
      </c>
      <c r="I34" s="200">
        <v>707912</v>
      </c>
      <c r="J34" s="200">
        <v>1474482</v>
      </c>
      <c r="K34" s="200">
        <v>920248</v>
      </c>
      <c r="L34" s="200">
        <v>471102</v>
      </c>
      <c r="M34" s="200">
        <v>1079911</v>
      </c>
      <c r="N34" s="200">
        <v>772431</v>
      </c>
      <c r="O34" s="200">
        <v>458692</v>
      </c>
      <c r="P34" s="200">
        <v>885803</v>
      </c>
      <c r="Q34" s="200">
        <v>433224</v>
      </c>
      <c r="R34" s="200">
        <v>320651</v>
      </c>
      <c r="S34" s="191">
        <f t="shared" ref="S34:S43" si="3">SUM(C34:R34)</f>
        <v>13195871</v>
      </c>
      <c r="T34" s="180">
        <f>P4</f>
        <v>13195871</v>
      </c>
    </row>
    <row r="35" spans="1:20">
      <c r="A35" s="190">
        <v>32</v>
      </c>
      <c r="B35" s="190" t="s">
        <v>353</v>
      </c>
      <c r="C35" s="200">
        <v>52531</v>
      </c>
      <c r="D35" s="200">
        <v>321963</v>
      </c>
      <c r="E35" s="200">
        <v>311179</v>
      </c>
      <c r="F35" s="200">
        <v>130092</v>
      </c>
      <c r="G35" s="200">
        <v>240393</v>
      </c>
      <c r="H35" s="200">
        <v>412</v>
      </c>
      <c r="I35" s="200">
        <v>239848</v>
      </c>
      <c r="J35" s="200">
        <v>134409</v>
      </c>
      <c r="K35" s="200">
        <v>175702</v>
      </c>
      <c r="L35" s="200">
        <v>90174</v>
      </c>
      <c r="M35" s="200">
        <v>305256</v>
      </c>
      <c r="N35" s="200">
        <v>220832</v>
      </c>
      <c r="O35" s="200">
        <v>50344</v>
      </c>
      <c r="P35" s="200">
        <v>124383</v>
      </c>
      <c r="Q35" s="200">
        <v>6903</v>
      </c>
      <c r="R35" s="200">
        <v>52187</v>
      </c>
      <c r="S35" s="191">
        <f t="shared" si="3"/>
        <v>2456608</v>
      </c>
      <c r="T35" s="180">
        <f>P5</f>
        <v>2456608</v>
      </c>
    </row>
    <row r="36" spans="1:20">
      <c r="A36" s="190">
        <v>33</v>
      </c>
      <c r="B36" s="190" t="s">
        <v>355</v>
      </c>
      <c r="C36" s="200">
        <f ca="1">'48'!$I$118</f>
        <v>229478</v>
      </c>
      <c r="D36" s="200">
        <f ca="1">'37'!$I$118</f>
        <v>807294</v>
      </c>
      <c r="E36" s="200">
        <f ca="1">'38'!$I$118</f>
        <v>700800</v>
      </c>
      <c r="F36" s="200">
        <f ca="1">'50'!$I$118</f>
        <v>224232</v>
      </c>
      <c r="G36" s="200">
        <f ca="1">'39'!$I$118</f>
        <v>436183</v>
      </c>
      <c r="H36" s="200">
        <f ca="1">'45'!$I$118</f>
        <v>55239</v>
      </c>
      <c r="I36" s="200">
        <f ca="1">'43'!$I$118</f>
        <v>375755</v>
      </c>
      <c r="J36" s="200">
        <f ca="1">'46'!$I$118</f>
        <v>370952</v>
      </c>
      <c r="K36" s="200">
        <f ca="1">'44'!$I$118</f>
        <v>198042</v>
      </c>
      <c r="L36" s="200">
        <f ca="1">'41'!$I$118</f>
        <v>106093</v>
      </c>
      <c r="M36" s="200">
        <f ca="1">'51'!$I$118</f>
        <v>546106</v>
      </c>
      <c r="N36" s="200">
        <f ca="1">'47'!$I$118</f>
        <v>282946</v>
      </c>
      <c r="O36" s="200">
        <f ca="1">'52'!$I$118</f>
        <v>124866</v>
      </c>
      <c r="P36" s="200">
        <f ca="1">'42'!$I$118</f>
        <v>318992</v>
      </c>
      <c r="Q36" s="200">
        <f ca="1">'49'!$I$118</f>
        <v>618056</v>
      </c>
      <c r="R36" s="200">
        <f ca="1">'40'!$I$118</f>
        <v>124157</v>
      </c>
      <c r="S36" s="191">
        <f t="shared" si="3"/>
        <v>5519191</v>
      </c>
      <c r="T36" s="180">
        <f>P6</f>
        <v>5519191</v>
      </c>
    </row>
    <row r="37" spans="1:20">
      <c r="A37" s="190"/>
      <c r="B37" s="190" t="s">
        <v>479</v>
      </c>
      <c r="C37" s="200">
        <f ca="1">'48'!$I$171</f>
        <v>0</v>
      </c>
      <c r="D37" s="200">
        <f ca="1">'37'!$I$171</f>
        <v>295000</v>
      </c>
      <c r="E37" s="200">
        <f ca="1">'38'!$I$171</f>
        <v>122941</v>
      </c>
      <c r="F37" s="200">
        <f ca="1">'50'!$I$171</f>
        <v>40853</v>
      </c>
      <c r="G37" s="200">
        <f ca="1">'39'!$I$171</f>
        <v>0</v>
      </c>
      <c r="H37" s="200">
        <f ca="1">'45'!$I$171</f>
        <v>0</v>
      </c>
      <c r="I37" s="200">
        <f ca="1">'43'!$I$171</f>
        <v>0</v>
      </c>
      <c r="J37" s="200">
        <f ca="1">'46'!$I$171</f>
        <v>125079</v>
      </c>
      <c r="K37" s="200">
        <f ca="1">'44'!$I$171</f>
        <v>0</v>
      </c>
      <c r="L37" s="200">
        <f ca="1">'41'!$I$171</f>
        <v>0</v>
      </c>
      <c r="M37" s="200">
        <f ca="1">'51'!$I$171</f>
        <v>0</v>
      </c>
      <c r="N37" s="200">
        <f ca="1">'47'!$I$171</f>
        <v>0</v>
      </c>
      <c r="O37" s="200">
        <f ca="1">'52'!$I$171</f>
        <v>0</v>
      </c>
      <c r="P37" s="200">
        <f ca="1">'42'!$I$171</f>
        <v>0</v>
      </c>
      <c r="Q37" s="200">
        <f ca="1">'49'!$I$171</f>
        <v>494744</v>
      </c>
      <c r="R37" s="200">
        <f ca="1">'40'!$I$171</f>
        <v>35421</v>
      </c>
      <c r="S37" s="191">
        <f t="shared" si="3"/>
        <v>1114038</v>
      </c>
      <c r="T37" s="180"/>
    </row>
    <row r="38" spans="1:20">
      <c r="A38" s="190">
        <v>34</v>
      </c>
      <c r="B38" s="190" t="s">
        <v>357</v>
      </c>
      <c r="C38" s="200">
        <v>0</v>
      </c>
      <c r="D38" s="200">
        <v>27</v>
      </c>
      <c r="E38" s="200">
        <v>6693</v>
      </c>
      <c r="F38" s="200">
        <v>190</v>
      </c>
      <c r="G38" s="200">
        <v>0</v>
      </c>
      <c r="H38" s="200">
        <v>0</v>
      </c>
      <c r="I38" s="200">
        <v>0</v>
      </c>
      <c r="J38" s="200">
        <v>0</v>
      </c>
      <c r="K38" s="200">
        <v>0</v>
      </c>
      <c r="L38" s="200">
        <v>0</v>
      </c>
      <c r="M38" s="200">
        <v>295</v>
      </c>
      <c r="N38" s="200">
        <v>0</v>
      </c>
      <c r="O38" s="200">
        <v>452</v>
      </c>
      <c r="P38" s="200">
        <v>605</v>
      </c>
      <c r="Q38" s="200">
        <v>0</v>
      </c>
      <c r="R38" s="200">
        <v>0</v>
      </c>
      <c r="S38" s="191">
        <f t="shared" si="3"/>
        <v>8262</v>
      </c>
      <c r="T38" s="180">
        <f t="shared" ref="T38:T43" si="4">P7</f>
        <v>8262</v>
      </c>
    </row>
    <row r="39" spans="1:20">
      <c r="A39" s="190">
        <v>35</v>
      </c>
      <c r="B39" s="190" t="s">
        <v>359</v>
      </c>
      <c r="C39" s="200">
        <v>842113</v>
      </c>
      <c r="D39" s="200">
        <v>1722941</v>
      </c>
      <c r="E39" s="200">
        <v>1491438</v>
      </c>
      <c r="F39" s="200">
        <v>781068</v>
      </c>
      <c r="G39" s="200">
        <v>1647923</v>
      </c>
      <c r="H39" s="200">
        <v>181294</v>
      </c>
      <c r="I39" s="200">
        <v>634176</v>
      </c>
      <c r="J39" s="200">
        <v>1247097</v>
      </c>
      <c r="K39" s="200">
        <v>1390621</v>
      </c>
      <c r="L39" s="200">
        <v>127082</v>
      </c>
      <c r="M39" s="200">
        <v>1256757</v>
      </c>
      <c r="N39" s="200">
        <v>725194</v>
      </c>
      <c r="O39" s="200">
        <v>470418</v>
      </c>
      <c r="P39" s="200">
        <v>1073455</v>
      </c>
      <c r="Q39" s="200">
        <v>410543</v>
      </c>
      <c r="R39" s="200">
        <v>785873</v>
      </c>
      <c r="S39" s="191">
        <f t="shared" si="3"/>
        <v>14787993</v>
      </c>
      <c r="T39" s="180">
        <f t="shared" si="4"/>
        <v>14787993</v>
      </c>
    </row>
    <row r="40" spans="1:20">
      <c r="A40" s="190">
        <v>36</v>
      </c>
      <c r="B40" s="190" t="s">
        <v>361</v>
      </c>
      <c r="C40" s="200">
        <v>547566</v>
      </c>
      <c r="D40" s="200">
        <v>1456149</v>
      </c>
      <c r="E40" s="200">
        <v>860254</v>
      </c>
      <c r="F40" s="200">
        <v>285636</v>
      </c>
      <c r="G40" s="200">
        <v>781822</v>
      </c>
      <c r="H40" s="200">
        <v>74054</v>
      </c>
      <c r="I40" s="200">
        <v>578153</v>
      </c>
      <c r="J40" s="200">
        <v>1796416</v>
      </c>
      <c r="K40" s="200">
        <v>890985</v>
      </c>
      <c r="L40" s="200">
        <v>106213</v>
      </c>
      <c r="M40" s="200">
        <v>743034</v>
      </c>
      <c r="N40" s="200">
        <v>442673</v>
      </c>
      <c r="O40" s="200">
        <v>522030</v>
      </c>
      <c r="P40" s="200">
        <v>505432</v>
      </c>
      <c r="Q40" s="200">
        <v>201966</v>
      </c>
      <c r="R40" s="200">
        <v>207959</v>
      </c>
      <c r="S40" s="191">
        <f t="shared" si="3"/>
        <v>10000342</v>
      </c>
      <c r="T40" s="180">
        <f t="shared" si="4"/>
        <v>10000342</v>
      </c>
    </row>
    <row r="41" spans="1:20">
      <c r="A41" s="190">
        <v>37</v>
      </c>
      <c r="B41" s="190" t="s">
        <v>363</v>
      </c>
      <c r="C41" s="200">
        <v>30474</v>
      </c>
      <c r="D41" s="200">
        <v>87798</v>
      </c>
      <c r="E41" s="200">
        <v>52809</v>
      </c>
      <c r="F41" s="200">
        <v>20897</v>
      </c>
      <c r="G41" s="200">
        <v>50859</v>
      </c>
      <c r="H41" s="200">
        <v>0</v>
      </c>
      <c r="I41" s="200">
        <v>22688</v>
      </c>
      <c r="J41" s="200">
        <v>67221</v>
      </c>
      <c r="K41" s="200">
        <v>43833</v>
      </c>
      <c r="L41" s="200">
        <v>4551</v>
      </c>
      <c r="M41" s="200">
        <v>66714</v>
      </c>
      <c r="N41" s="200">
        <v>44833</v>
      </c>
      <c r="O41" s="200">
        <v>18922</v>
      </c>
      <c r="P41" s="200">
        <v>30666</v>
      </c>
      <c r="Q41" s="200">
        <v>15156</v>
      </c>
      <c r="R41" s="200">
        <v>11504</v>
      </c>
      <c r="S41" s="191">
        <f t="shared" si="3"/>
        <v>568925</v>
      </c>
      <c r="T41" s="180">
        <f t="shared" si="4"/>
        <v>568925</v>
      </c>
    </row>
    <row r="42" spans="1:20">
      <c r="A42" s="190">
        <v>38</v>
      </c>
      <c r="B42" s="190" t="s">
        <v>365</v>
      </c>
      <c r="C42" s="200">
        <v>51446</v>
      </c>
      <c r="D42" s="200">
        <v>32975</v>
      </c>
      <c r="E42" s="200">
        <v>62618</v>
      </c>
      <c r="F42" s="200">
        <v>11681</v>
      </c>
      <c r="G42" s="200">
        <v>16410</v>
      </c>
      <c r="H42" s="200">
        <v>3980</v>
      </c>
      <c r="I42" s="200">
        <v>42493</v>
      </c>
      <c r="J42" s="200">
        <v>18670</v>
      </c>
      <c r="K42" s="200">
        <v>2197</v>
      </c>
      <c r="L42" s="200">
        <v>7470</v>
      </c>
      <c r="M42" s="200">
        <v>264130</v>
      </c>
      <c r="N42" s="200">
        <v>52986</v>
      </c>
      <c r="O42" s="200">
        <v>24482</v>
      </c>
      <c r="P42" s="200">
        <v>52175</v>
      </c>
      <c r="Q42" s="200">
        <v>20629</v>
      </c>
      <c r="R42" s="200">
        <v>8578</v>
      </c>
      <c r="S42" s="191">
        <f t="shared" si="3"/>
        <v>672920</v>
      </c>
      <c r="T42" s="180">
        <f t="shared" si="4"/>
        <v>672920</v>
      </c>
    </row>
    <row r="43" spans="1:20">
      <c r="A43" s="192">
        <v>39</v>
      </c>
      <c r="B43" s="192" t="s">
        <v>367</v>
      </c>
      <c r="C43" s="204">
        <v>172033</v>
      </c>
      <c r="D43" s="204">
        <v>179841</v>
      </c>
      <c r="E43" s="204">
        <v>137374</v>
      </c>
      <c r="F43" s="204">
        <v>187318</v>
      </c>
      <c r="G43" s="204">
        <v>136005</v>
      </c>
      <c r="H43" s="204">
        <v>10600</v>
      </c>
      <c r="I43" s="204">
        <v>298884</v>
      </c>
      <c r="J43" s="204">
        <v>92909</v>
      </c>
      <c r="K43" s="204">
        <v>349696</v>
      </c>
      <c r="L43" s="204">
        <v>12600</v>
      </c>
      <c r="M43" s="204">
        <v>28553</v>
      </c>
      <c r="N43" s="204">
        <v>46530</v>
      </c>
      <c r="O43" s="204">
        <v>68565</v>
      </c>
      <c r="P43" s="204">
        <v>89708</v>
      </c>
      <c r="Q43" s="204">
        <v>28699</v>
      </c>
      <c r="R43" s="204">
        <v>11500</v>
      </c>
      <c r="S43" s="193">
        <f t="shared" si="3"/>
        <v>1850815</v>
      </c>
      <c r="T43" s="180">
        <f t="shared" si="4"/>
        <v>1850815</v>
      </c>
    </row>
    <row r="44" spans="1:20">
      <c r="A44" s="194"/>
      <c r="B44" s="195" t="s">
        <v>368</v>
      </c>
      <c r="C44" s="196">
        <f>SUM(C33:C43)-C37</f>
        <v>3659708</v>
      </c>
      <c r="D44" s="196">
        <f t="shared" ref="D44:S44" si="5">SUM(D33:D43)-D37</f>
        <v>8822549</v>
      </c>
      <c r="E44" s="196">
        <f t="shared" si="5"/>
        <v>7162202</v>
      </c>
      <c r="F44" s="196">
        <f t="shared" si="5"/>
        <v>2804368</v>
      </c>
      <c r="G44" s="196">
        <f t="shared" si="5"/>
        <v>6698178</v>
      </c>
      <c r="H44" s="196">
        <f t="shared" si="5"/>
        <v>458736</v>
      </c>
      <c r="I44" s="196">
        <f t="shared" si="5"/>
        <v>3936108</v>
      </c>
      <c r="J44" s="196">
        <f t="shared" si="5"/>
        <v>7408469</v>
      </c>
      <c r="K44" s="196">
        <f t="shared" si="5"/>
        <v>5374345</v>
      </c>
      <c r="L44" s="196">
        <f t="shared" si="5"/>
        <v>1464500</v>
      </c>
      <c r="M44" s="196">
        <f t="shared" si="5"/>
        <v>6131390</v>
      </c>
      <c r="N44" s="196">
        <f t="shared" si="5"/>
        <v>3499804</v>
      </c>
      <c r="O44" s="196">
        <f t="shared" si="5"/>
        <v>2436096</v>
      </c>
      <c r="P44" s="196">
        <f t="shared" si="5"/>
        <v>4747582</v>
      </c>
      <c r="Q44" s="196">
        <f t="shared" si="5"/>
        <v>2025909</v>
      </c>
      <c r="R44" s="196">
        <f t="shared" si="5"/>
        <v>1736212</v>
      </c>
      <c r="S44" s="196">
        <f t="shared" si="5"/>
        <v>68366156</v>
      </c>
      <c r="T44" s="184">
        <f>SUM(T33:T43)</f>
        <v>68366156</v>
      </c>
    </row>
    <row r="45" spans="1:20">
      <c r="A45" s="181"/>
      <c r="B45" s="483" t="s">
        <v>372</v>
      </c>
      <c r="C45" s="180">
        <f>C28-C44</f>
        <v>0</v>
      </c>
      <c r="D45" s="180">
        <f t="shared" ref="D45:S45" si="6">D28-D44</f>
        <v>0</v>
      </c>
      <c r="E45" s="180">
        <f t="shared" si="6"/>
        <v>0</v>
      </c>
      <c r="F45" s="180">
        <f t="shared" si="6"/>
        <v>0</v>
      </c>
      <c r="G45" s="180">
        <f t="shared" si="6"/>
        <v>0</v>
      </c>
      <c r="H45" s="180">
        <f t="shared" si="6"/>
        <v>0</v>
      </c>
      <c r="I45" s="180">
        <f t="shared" si="6"/>
        <v>0</v>
      </c>
      <c r="J45" s="180">
        <f t="shared" si="6"/>
        <v>0</v>
      </c>
      <c r="K45" s="180">
        <f t="shared" si="6"/>
        <v>0</v>
      </c>
      <c r="L45" s="180">
        <f t="shared" si="6"/>
        <v>0</v>
      </c>
      <c r="M45" s="180">
        <f t="shared" si="6"/>
        <v>0</v>
      </c>
      <c r="N45" s="180">
        <f t="shared" si="6"/>
        <v>0</v>
      </c>
      <c r="O45" s="180">
        <f t="shared" si="6"/>
        <v>0</v>
      </c>
      <c r="P45" s="180">
        <f t="shared" si="6"/>
        <v>0</v>
      </c>
      <c r="Q45" s="180">
        <f t="shared" si="6"/>
        <v>0</v>
      </c>
      <c r="R45" s="180">
        <f t="shared" si="6"/>
        <v>0</v>
      </c>
      <c r="S45" s="180">
        <f t="shared" si="6"/>
        <v>0</v>
      </c>
      <c r="T45" s="181"/>
    </row>
    <row r="46" spans="1:20" s="177" customFormat="1">
      <c r="B46" s="937" t="s">
        <v>484</v>
      </c>
      <c r="C46" s="937"/>
      <c r="D46" s="937"/>
      <c r="E46" s="937"/>
      <c r="F46" s="937"/>
      <c r="G46" s="937"/>
      <c r="H46" s="937"/>
      <c r="I46" s="937"/>
      <c r="J46" s="937"/>
      <c r="K46" s="937"/>
      <c r="L46" s="937"/>
      <c r="M46" s="937"/>
      <c r="N46" s="937"/>
      <c r="O46" s="937"/>
      <c r="P46" s="937"/>
      <c r="Q46" s="937"/>
      <c r="R46" s="937"/>
      <c r="S46" s="937"/>
    </row>
    <row r="48" spans="1:20" s="177" customFormat="1">
      <c r="A48" s="834"/>
      <c r="B48" s="950" t="s">
        <v>675</v>
      </c>
      <c r="C48" s="950"/>
      <c r="D48" s="950"/>
      <c r="E48" s="950"/>
      <c r="F48" s="950"/>
      <c r="G48" s="950"/>
      <c r="H48" s="950"/>
      <c r="I48" s="950"/>
      <c r="J48" s="950"/>
      <c r="K48" s="950"/>
      <c r="L48" s="950"/>
      <c r="M48" s="950"/>
      <c r="N48" s="950"/>
      <c r="O48" s="950"/>
      <c r="P48" s="950"/>
      <c r="Q48" s="950"/>
      <c r="R48" s="950"/>
      <c r="S48" s="950"/>
    </row>
    <row r="49" spans="1:20" ht="65.25" customHeight="1">
      <c r="A49" s="944" t="s">
        <v>486</v>
      </c>
      <c r="B49" s="206"/>
      <c r="C49" s="837" t="s">
        <v>310</v>
      </c>
      <c r="D49" s="837" t="s">
        <v>284</v>
      </c>
      <c r="E49" s="837" t="s">
        <v>369</v>
      </c>
      <c r="F49" s="837" t="s">
        <v>312</v>
      </c>
      <c r="G49" s="837" t="s">
        <v>301</v>
      </c>
      <c r="H49" s="837" t="s">
        <v>307</v>
      </c>
      <c r="I49" s="837" t="s">
        <v>305</v>
      </c>
      <c r="J49" s="837" t="s">
        <v>308</v>
      </c>
      <c r="K49" s="837" t="s">
        <v>306</v>
      </c>
      <c r="L49" s="837" t="s">
        <v>303</v>
      </c>
      <c r="M49" s="837" t="s">
        <v>370</v>
      </c>
      <c r="N49" s="837" t="s">
        <v>309</v>
      </c>
      <c r="O49" s="837" t="s">
        <v>314</v>
      </c>
      <c r="P49" s="837" t="s">
        <v>304</v>
      </c>
      <c r="Q49" s="837" t="s">
        <v>371</v>
      </c>
      <c r="R49" s="837" t="s">
        <v>302</v>
      </c>
      <c r="S49" s="202" t="s">
        <v>319</v>
      </c>
      <c r="T49" s="838" t="s">
        <v>376</v>
      </c>
    </row>
    <row r="50" spans="1:20" ht="12.75" customHeight="1">
      <c r="A50" s="945"/>
      <c r="B50" s="392" t="s">
        <v>493</v>
      </c>
      <c r="C50" s="199">
        <v>48</v>
      </c>
      <c r="D50" s="199">
        <v>37</v>
      </c>
      <c r="E50" s="484">
        <v>38</v>
      </c>
      <c r="F50" s="199">
        <v>50</v>
      </c>
      <c r="G50" s="199">
        <v>39</v>
      </c>
      <c r="H50" s="199">
        <v>45</v>
      </c>
      <c r="I50" s="199">
        <v>43</v>
      </c>
      <c r="J50" s="199">
        <v>46</v>
      </c>
      <c r="K50" s="199">
        <v>44</v>
      </c>
      <c r="L50" s="199">
        <v>41</v>
      </c>
      <c r="M50" s="199">
        <v>51</v>
      </c>
      <c r="N50" s="199">
        <v>47</v>
      </c>
      <c r="O50" s="199">
        <v>52</v>
      </c>
      <c r="P50" s="199">
        <v>42</v>
      </c>
      <c r="Q50" s="199">
        <v>49</v>
      </c>
      <c r="R50" s="199">
        <v>40</v>
      </c>
      <c r="S50" s="203"/>
      <c r="T50" s="185"/>
    </row>
    <row r="51" spans="1:20">
      <c r="A51" s="197">
        <v>30</v>
      </c>
      <c r="B51" s="197" t="s">
        <v>349</v>
      </c>
      <c r="C51" s="201">
        <v>1223766</v>
      </c>
      <c r="D51" s="201">
        <v>2161405</v>
      </c>
      <c r="E51" s="201">
        <v>2145488</v>
      </c>
      <c r="F51" s="201">
        <v>612838</v>
      </c>
      <c r="G51" s="201">
        <v>2326949</v>
      </c>
      <c r="H51" s="201">
        <v>29798</v>
      </c>
      <c r="I51" s="201">
        <v>1036199</v>
      </c>
      <c r="J51" s="201">
        <v>2206313</v>
      </c>
      <c r="K51" s="201">
        <v>1403021</v>
      </c>
      <c r="L51" s="201">
        <v>539215</v>
      </c>
      <c r="M51" s="201">
        <v>1840634</v>
      </c>
      <c r="N51" s="201">
        <v>911379</v>
      </c>
      <c r="O51" s="201">
        <v>697325</v>
      </c>
      <c r="P51" s="201">
        <v>1666363</v>
      </c>
      <c r="Q51" s="201">
        <v>290733</v>
      </c>
      <c r="R51" s="201">
        <v>213803</v>
      </c>
      <c r="S51" s="198">
        <f>SUM(C51:R51)</f>
        <v>19305229</v>
      </c>
      <c r="T51" s="180">
        <f>T33</f>
        <v>19305229</v>
      </c>
    </row>
    <row r="52" spans="1:20">
      <c r="A52" s="190">
        <v>31</v>
      </c>
      <c r="B52" s="190" t="s">
        <v>351</v>
      </c>
      <c r="C52" s="200">
        <v>510301</v>
      </c>
      <c r="D52" s="200">
        <v>2052156</v>
      </c>
      <c r="E52" s="200">
        <v>1393549</v>
      </c>
      <c r="F52" s="200">
        <v>550416</v>
      </c>
      <c r="G52" s="200">
        <v>1061634</v>
      </c>
      <c r="H52" s="200">
        <v>103359</v>
      </c>
      <c r="I52" s="200">
        <v>707912</v>
      </c>
      <c r="J52" s="200">
        <v>1474482</v>
      </c>
      <c r="K52" s="200">
        <v>920248</v>
      </c>
      <c r="L52" s="200">
        <v>471102</v>
      </c>
      <c r="M52" s="200">
        <v>1079911</v>
      </c>
      <c r="N52" s="200">
        <v>772431</v>
      </c>
      <c r="O52" s="200">
        <v>458692</v>
      </c>
      <c r="P52" s="200">
        <v>885803</v>
      </c>
      <c r="Q52" s="200">
        <v>433224</v>
      </c>
      <c r="R52" s="200">
        <v>320651</v>
      </c>
      <c r="S52" s="191">
        <f t="shared" ref="S52:S58" si="7">SUM(C52:R52)</f>
        <v>13195871</v>
      </c>
      <c r="T52" s="180">
        <f>T34</f>
        <v>13195871</v>
      </c>
    </row>
    <row r="53" spans="1:20">
      <c r="A53" s="190">
        <v>32</v>
      </c>
      <c r="B53" s="190" t="s">
        <v>353</v>
      </c>
      <c r="C53" s="200">
        <v>52531</v>
      </c>
      <c r="D53" s="200">
        <v>321963</v>
      </c>
      <c r="E53" s="200">
        <v>311179</v>
      </c>
      <c r="F53" s="200">
        <v>130092</v>
      </c>
      <c r="G53" s="200">
        <v>240393</v>
      </c>
      <c r="H53" s="200">
        <v>412</v>
      </c>
      <c r="I53" s="200">
        <v>239848</v>
      </c>
      <c r="J53" s="200">
        <v>134409</v>
      </c>
      <c r="K53" s="200">
        <v>175702</v>
      </c>
      <c r="L53" s="200">
        <v>90174</v>
      </c>
      <c r="M53" s="200">
        <v>305256</v>
      </c>
      <c r="N53" s="200">
        <v>220832</v>
      </c>
      <c r="O53" s="200">
        <v>50344</v>
      </c>
      <c r="P53" s="200">
        <v>124383</v>
      </c>
      <c r="Q53" s="200">
        <v>6903</v>
      </c>
      <c r="R53" s="200">
        <v>52187</v>
      </c>
      <c r="S53" s="191">
        <f t="shared" si="7"/>
        <v>2456608</v>
      </c>
      <c r="T53" s="180">
        <f>T35</f>
        <v>2456608</v>
      </c>
    </row>
    <row r="54" spans="1:20">
      <c r="A54" s="190">
        <v>33</v>
      </c>
      <c r="B54" s="190" t="s">
        <v>355</v>
      </c>
      <c r="C54" s="200">
        <v>229478</v>
      </c>
      <c r="D54" s="200">
        <v>807294</v>
      </c>
      <c r="E54" s="200">
        <v>700800</v>
      </c>
      <c r="F54" s="200">
        <v>224232</v>
      </c>
      <c r="G54" s="200">
        <v>436183</v>
      </c>
      <c r="H54" s="200">
        <v>55239</v>
      </c>
      <c r="I54" s="200">
        <v>375755</v>
      </c>
      <c r="J54" s="200">
        <v>370952</v>
      </c>
      <c r="K54" s="200">
        <v>198042</v>
      </c>
      <c r="L54" s="200">
        <v>106093</v>
      </c>
      <c r="M54" s="200">
        <v>546106</v>
      </c>
      <c r="N54" s="200">
        <v>282946</v>
      </c>
      <c r="O54" s="200">
        <v>124866</v>
      </c>
      <c r="P54" s="200">
        <v>318992</v>
      </c>
      <c r="Q54" s="200">
        <v>618056</v>
      </c>
      <c r="R54" s="200">
        <v>124157</v>
      </c>
      <c r="S54" s="191">
        <f t="shared" si="7"/>
        <v>5519191</v>
      </c>
      <c r="T54" s="180">
        <f>T36</f>
        <v>5519191</v>
      </c>
    </row>
    <row r="55" spans="1:20">
      <c r="A55" s="190"/>
      <c r="B55" s="190" t="s">
        <v>479</v>
      </c>
      <c r="C55" s="200">
        <f ca="1">'48'!$I$171</f>
        <v>0</v>
      </c>
      <c r="D55" s="200">
        <f ca="1">'37'!$I$171</f>
        <v>295000</v>
      </c>
      <c r="E55" s="200">
        <f ca="1">'38'!$I$171</f>
        <v>122941</v>
      </c>
      <c r="F55" s="200">
        <f ca="1">'50'!$I$171</f>
        <v>40853</v>
      </c>
      <c r="G55" s="200">
        <f ca="1">'39'!$I$171</f>
        <v>0</v>
      </c>
      <c r="H55" s="200">
        <f ca="1">'45'!$I$171</f>
        <v>0</v>
      </c>
      <c r="I55" s="200">
        <f ca="1">'43'!$I$171</f>
        <v>0</v>
      </c>
      <c r="J55" s="200">
        <f ca="1">'46'!$I$171</f>
        <v>125079</v>
      </c>
      <c r="K55" s="200">
        <f ca="1">'44'!$I$171</f>
        <v>0</v>
      </c>
      <c r="L55" s="200">
        <f ca="1">'41'!$I$171</f>
        <v>0</v>
      </c>
      <c r="M55" s="200">
        <f ca="1">'51'!$I$171</f>
        <v>0</v>
      </c>
      <c r="N55" s="200">
        <f ca="1">'47'!$I$171</f>
        <v>0</v>
      </c>
      <c r="O55" s="200">
        <f ca="1">'52'!$I$171</f>
        <v>0</v>
      </c>
      <c r="P55" s="200">
        <f ca="1">'42'!$I$171</f>
        <v>0</v>
      </c>
      <c r="Q55" s="200">
        <f ca="1">'49'!$I$171</f>
        <v>494744</v>
      </c>
      <c r="R55" s="200">
        <f ca="1">'40'!$I$171</f>
        <v>35421</v>
      </c>
      <c r="S55" s="191">
        <f t="shared" si="7"/>
        <v>1114038</v>
      </c>
      <c r="T55" s="180"/>
    </row>
    <row r="56" spans="1:20">
      <c r="A56" s="190">
        <v>34</v>
      </c>
      <c r="B56" s="190" t="s">
        <v>357</v>
      </c>
      <c r="C56" s="200">
        <v>0</v>
      </c>
      <c r="D56" s="200">
        <v>27</v>
      </c>
      <c r="E56" s="200">
        <v>6693</v>
      </c>
      <c r="F56" s="200">
        <v>190</v>
      </c>
      <c r="G56" s="200">
        <v>0</v>
      </c>
      <c r="H56" s="200">
        <v>0</v>
      </c>
      <c r="I56" s="200">
        <v>0</v>
      </c>
      <c r="J56" s="200">
        <v>0</v>
      </c>
      <c r="K56" s="200">
        <v>0</v>
      </c>
      <c r="L56" s="200">
        <v>0</v>
      </c>
      <c r="M56" s="200">
        <v>295</v>
      </c>
      <c r="N56" s="200">
        <v>0</v>
      </c>
      <c r="O56" s="200">
        <v>452</v>
      </c>
      <c r="P56" s="200">
        <v>605</v>
      </c>
      <c r="Q56" s="200">
        <v>0</v>
      </c>
      <c r="R56" s="200">
        <v>0</v>
      </c>
      <c r="S56" s="191">
        <f t="shared" si="7"/>
        <v>8262</v>
      </c>
      <c r="T56" s="180">
        <f>T38</f>
        <v>8262</v>
      </c>
    </row>
    <row r="57" spans="1:20">
      <c r="A57" s="190">
        <v>35</v>
      </c>
      <c r="B57" s="190" t="s">
        <v>359</v>
      </c>
      <c r="C57" s="200">
        <v>842113</v>
      </c>
      <c r="D57" s="200">
        <v>1722941</v>
      </c>
      <c r="E57" s="200">
        <v>1491438</v>
      </c>
      <c r="F57" s="200">
        <v>781068</v>
      </c>
      <c r="G57" s="200">
        <v>1647923</v>
      </c>
      <c r="H57" s="200">
        <v>181294</v>
      </c>
      <c r="I57" s="200">
        <v>634176</v>
      </c>
      <c r="J57" s="200">
        <v>1247097</v>
      </c>
      <c r="K57" s="200">
        <v>1390621</v>
      </c>
      <c r="L57" s="200">
        <v>127082</v>
      </c>
      <c r="M57" s="200">
        <v>1256757</v>
      </c>
      <c r="N57" s="200">
        <v>725194</v>
      </c>
      <c r="O57" s="200">
        <v>470418</v>
      </c>
      <c r="P57" s="200">
        <v>1073455</v>
      </c>
      <c r="Q57" s="200">
        <v>410543</v>
      </c>
      <c r="R57" s="200">
        <v>785873</v>
      </c>
      <c r="S57" s="191">
        <f t="shared" si="7"/>
        <v>14787993</v>
      </c>
      <c r="T57" s="180">
        <f>T39</f>
        <v>14787993</v>
      </c>
    </row>
    <row r="58" spans="1:20">
      <c r="A58" s="190">
        <v>36</v>
      </c>
      <c r="B58" s="190" t="s">
        <v>361</v>
      </c>
      <c r="C58" s="200">
        <v>547566</v>
      </c>
      <c r="D58" s="200">
        <v>1456149</v>
      </c>
      <c r="E58" s="200">
        <v>860254</v>
      </c>
      <c r="F58" s="200">
        <v>285636</v>
      </c>
      <c r="G58" s="200">
        <v>781822</v>
      </c>
      <c r="H58" s="200">
        <v>74054</v>
      </c>
      <c r="I58" s="200">
        <v>578153</v>
      </c>
      <c r="J58" s="200">
        <v>1796416</v>
      </c>
      <c r="K58" s="200">
        <v>890985</v>
      </c>
      <c r="L58" s="200">
        <v>106213</v>
      </c>
      <c r="M58" s="200">
        <v>743034</v>
      </c>
      <c r="N58" s="200">
        <v>442673</v>
      </c>
      <c r="O58" s="200">
        <v>522030</v>
      </c>
      <c r="P58" s="200">
        <v>505432</v>
      </c>
      <c r="Q58" s="200">
        <v>201966</v>
      </c>
      <c r="R58" s="200">
        <v>207959</v>
      </c>
      <c r="S58" s="191">
        <f t="shared" si="7"/>
        <v>10000342</v>
      </c>
      <c r="T58" s="180">
        <f>T40</f>
        <v>10000342</v>
      </c>
    </row>
    <row r="59" spans="1:20">
      <c r="A59" s="194"/>
      <c r="B59" s="195" t="s">
        <v>368</v>
      </c>
      <c r="C59" s="196">
        <f t="shared" ref="C59:S59" si="8">SUM(C51:C58)-C55</f>
        <v>3405755</v>
      </c>
      <c r="D59" s="196">
        <f t="shared" si="8"/>
        <v>8521935</v>
      </c>
      <c r="E59" s="196">
        <f t="shared" si="8"/>
        <v>6909401</v>
      </c>
      <c r="F59" s="196">
        <f t="shared" si="8"/>
        <v>2584472</v>
      </c>
      <c r="G59" s="196">
        <f t="shared" si="8"/>
        <v>6494904</v>
      </c>
      <c r="H59" s="196">
        <f t="shared" si="8"/>
        <v>444156</v>
      </c>
      <c r="I59" s="196">
        <f t="shared" si="8"/>
        <v>3572043</v>
      </c>
      <c r="J59" s="196">
        <f t="shared" si="8"/>
        <v>7229669</v>
      </c>
      <c r="K59" s="196">
        <f t="shared" si="8"/>
        <v>4978619</v>
      </c>
      <c r="L59" s="196">
        <f t="shared" si="8"/>
        <v>1439879</v>
      </c>
      <c r="M59" s="196">
        <f t="shared" si="8"/>
        <v>5771993</v>
      </c>
      <c r="N59" s="196">
        <f t="shared" si="8"/>
        <v>3355455</v>
      </c>
      <c r="O59" s="196">
        <f t="shared" si="8"/>
        <v>2324127</v>
      </c>
      <c r="P59" s="196">
        <f t="shared" si="8"/>
        <v>4575033</v>
      </c>
      <c r="Q59" s="196">
        <f t="shared" si="8"/>
        <v>1961425</v>
      </c>
      <c r="R59" s="196">
        <f t="shared" si="8"/>
        <v>1704630</v>
      </c>
      <c r="S59" s="196">
        <f t="shared" si="8"/>
        <v>65273496</v>
      </c>
      <c r="T59" s="184">
        <f>SUM(T51:T58)</f>
        <v>65273496</v>
      </c>
    </row>
    <row r="60" spans="1:20" ht="46.5" customHeight="1">
      <c r="B60" s="940" t="s">
        <v>485</v>
      </c>
      <c r="C60" s="940"/>
      <c r="D60" s="940"/>
      <c r="E60" s="940"/>
      <c r="F60" s="940"/>
      <c r="G60" s="940"/>
      <c r="H60" s="940"/>
      <c r="I60" s="940"/>
      <c r="J60" s="940"/>
      <c r="K60" s="940"/>
      <c r="L60" s="940"/>
      <c r="M60" s="940"/>
      <c r="N60" s="940"/>
      <c r="O60" s="940"/>
      <c r="P60" s="940"/>
      <c r="Q60" s="940"/>
      <c r="R60" s="940"/>
      <c r="S60" s="940"/>
    </row>
  </sheetData>
  <mergeCells count="12">
    <mergeCell ref="J13:K13"/>
    <mergeCell ref="B48:S48"/>
    <mergeCell ref="J1:P1"/>
    <mergeCell ref="B1:G1"/>
    <mergeCell ref="B46:S46"/>
    <mergeCell ref="B30:S30"/>
    <mergeCell ref="B15:S15"/>
    <mergeCell ref="B60:S60"/>
    <mergeCell ref="A2:B2"/>
    <mergeCell ref="I2:K2"/>
    <mergeCell ref="A49:A50"/>
    <mergeCell ref="J3:K3"/>
  </mergeCells>
  <phoneticPr fontId="33" type="noConversion"/>
  <pageMargins left="0" right="0" top="0" bottom="0"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dimension ref="A1:L366"/>
  <sheetViews>
    <sheetView topLeftCell="A319" workbookViewId="0">
      <selection activeCell="I127" sqref="I127"/>
    </sheetView>
  </sheetViews>
  <sheetFormatPr baseColWidth="10" defaultColWidth="10.7109375" defaultRowHeight="8.65" customHeight="1"/>
  <cols>
    <col min="1" max="1" width="11.7109375" style="8" customWidth="1"/>
    <col min="2" max="2" width="18.7109375" style="2" customWidth="1"/>
    <col min="3" max="3" width="9.7109375" style="2" customWidth="1"/>
    <col min="4" max="4" width="10.7109375" style="2"/>
    <col min="5" max="9" width="9.7109375" style="16" customWidth="1"/>
    <col min="10" max="10" width="8.7109375" style="16" customWidth="1"/>
    <col min="11" max="11" width="10.7109375" style="424"/>
    <col min="12" max="16384" width="10.7109375" style="8"/>
  </cols>
  <sheetData>
    <row r="1" spans="1:11" s="40" customFormat="1" ht="12" customHeight="1">
      <c r="A1" s="145">
        <v>45</v>
      </c>
      <c r="B1" s="38" t="s">
        <v>307</v>
      </c>
      <c r="D1" s="1144" t="s">
        <v>29</v>
      </c>
      <c r="E1" s="1144"/>
      <c r="F1" s="1144"/>
      <c r="G1" s="1144"/>
      <c r="H1" s="1144"/>
      <c r="I1" s="76" t="s">
        <v>239</v>
      </c>
      <c r="J1" s="39"/>
      <c r="K1" s="415"/>
    </row>
    <row r="2" spans="1:11" s="41" customFormat="1" ht="9" customHeight="1">
      <c r="A2" s="28"/>
      <c r="D2" s="27"/>
      <c r="E2" s="27"/>
      <c r="F2" s="27"/>
      <c r="G2" s="27"/>
      <c r="H2" s="27"/>
      <c r="I2" s="26"/>
      <c r="J2" s="29"/>
      <c r="K2" s="415"/>
    </row>
    <row r="3" spans="1:11" s="25" customFormat="1" ht="9.9499999999999993" customHeight="1">
      <c r="A3" s="1"/>
      <c r="D3" s="94" t="s">
        <v>31</v>
      </c>
      <c r="E3" s="95">
        <v>2005</v>
      </c>
      <c r="F3" s="95">
        <v>2006</v>
      </c>
      <c r="G3" s="95">
        <v>2007</v>
      </c>
      <c r="H3" s="95">
        <v>2008</v>
      </c>
      <c r="I3" s="95">
        <v>2009</v>
      </c>
      <c r="J3" s="3"/>
      <c r="K3" s="415"/>
    </row>
    <row r="4" spans="1:11" s="25" customFormat="1" ht="9" customHeight="1" thickBot="1">
      <c r="A4" s="1"/>
      <c r="D4" s="60"/>
      <c r="E4" s="61"/>
      <c r="F4" s="61"/>
      <c r="G4" s="61"/>
      <c r="H4" s="61"/>
      <c r="I4" s="61"/>
      <c r="J4" s="3"/>
      <c r="K4" s="415"/>
    </row>
    <row r="5" spans="1:11" s="25" customFormat="1" ht="11.1" customHeight="1" thickBot="1">
      <c r="A5" s="1156" t="s">
        <v>238</v>
      </c>
      <c r="B5" s="1157"/>
      <c r="C5" s="59"/>
      <c r="D5" s="60"/>
      <c r="E5" s="141">
        <v>86</v>
      </c>
      <c r="F5" s="141">
        <v>89</v>
      </c>
      <c r="G5" s="141">
        <v>104</v>
      </c>
      <c r="H5" s="141">
        <v>104</v>
      </c>
      <c r="I5" s="141">
        <v>103</v>
      </c>
      <c r="K5" s="404"/>
    </row>
    <row r="6" spans="1:11" s="25" customFormat="1" ht="9.9499999999999993" customHeight="1" thickBot="1">
      <c r="A6" s="1"/>
      <c r="D6" s="60"/>
      <c r="E6" s="61"/>
      <c r="F6" s="61"/>
      <c r="G6" s="61"/>
      <c r="H6" s="61"/>
      <c r="I6" s="61"/>
      <c r="J6" s="3"/>
      <c r="K6" s="415"/>
    </row>
    <row r="7" spans="1:11" s="25" customFormat="1" ht="11.1" customHeight="1" thickBot="1">
      <c r="A7" s="1156" t="s">
        <v>30</v>
      </c>
      <c r="B7" s="1157"/>
      <c r="C7" s="59"/>
      <c r="D7" s="31"/>
      <c r="E7" s="3"/>
      <c r="F7" s="3"/>
      <c r="G7" s="3"/>
      <c r="H7" s="3"/>
      <c r="I7" s="3"/>
      <c r="J7" s="3"/>
      <c r="K7" s="415"/>
    </row>
    <row r="8" spans="1:11" s="25" customFormat="1" ht="9" customHeight="1">
      <c r="A8" s="2"/>
      <c r="D8" s="2"/>
      <c r="E8" s="3"/>
      <c r="F8" s="3"/>
      <c r="G8" s="3"/>
      <c r="H8" s="3"/>
      <c r="I8" s="3"/>
      <c r="J8" s="3"/>
      <c r="K8" s="415"/>
    </row>
    <row r="9" spans="1:11" s="25" customFormat="1" ht="9" customHeight="1">
      <c r="A9" s="46" t="s">
        <v>233</v>
      </c>
      <c r="B9" s="19"/>
      <c r="C9" s="19"/>
      <c r="D9" s="4"/>
      <c r="E9" s="142">
        <v>54</v>
      </c>
      <c r="F9" s="142">
        <v>54</v>
      </c>
      <c r="G9" s="142">
        <v>60</v>
      </c>
      <c r="H9" s="142">
        <v>63</v>
      </c>
      <c r="I9" s="142">
        <v>63</v>
      </c>
      <c r="J9" s="3"/>
      <c r="K9" s="415">
        <f>SUM(E9:I9)/5</f>
        <v>58.8</v>
      </c>
    </row>
    <row r="10" spans="1:11" s="25" customFormat="1" ht="8.85" customHeight="1">
      <c r="A10" s="10"/>
      <c r="B10" s="19"/>
      <c r="C10" s="19"/>
      <c r="D10" s="4"/>
      <c r="E10" s="54"/>
      <c r="F10" s="54"/>
      <c r="G10" s="21"/>
      <c r="H10" s="21"/>
      <c r="I10" s="54"/>
      <c r="J10" s="3"/>
      <c r="K10" s="415"/>
    </row>
    <row r="11" spans="1:11" s="23" customFormat="1" ht="9" customHeight="1">
      <c r="A11" s="46" t="s">
        <v>237</v>
      </c>
      <c r="B11" s="118"/>
      <c r="C11" s="118"/>
      <c r="D11" s="47" t="s">
        <v>181</v>
      </c>
      <c r="E11" s="13">
        <v>194455</v>
      </c>
      <c r="F11" s="13">
        <v>208055</v>
      </c>
      <c r="G11" s="13">
        <v>219097</v>
      </c>
      <c r="H11" s="13">
        <v>246169</v>
      </c>
      <c r="I11" s="14">
        <v>182963</v>
      </c>
      <c r="J11" s="7"/>
      <c r="K11" s="414"/>
    </row>
    <row r="12" spans="1:11" s="44" customFormat="1" ht="8.85" customHeight="1">
      <c r="A12" s="48" t="s">
        <v>231</v>
      </c>
      <c r="B12" s="119"/>
      <c r="C12" s="119"/>
      <c r="D12" s="49"/>
      <c r="E12" s="13">
        <v>0</v>
      </c>
      <c r="F12" s="13">
        <v>0</v>
      </c>
      <c r="G12" s="13">
        <v>1460</v>
      </c>
      <c r="H12" s="13">
        <v>2342</v>
      </c>
      <c r="I12" s="152">
        <v>1981</v>
      </c>
      <c r="J12" s="45"/>
      <c r="K12" s="414"/>
    </row>
    <row r="13" spans="1:11" s="44" customFormat="1" ht="8.85" customHeight="1">
      <c r="A13" s="48" t="s">
        <v>232</v>
      </c>
      <c r="B13" s="119"/>
      <c r="C13" s="119"/>
      <c r="D13" s="50"/>
      <c r="E13" s="13">
        <v>0</v>
      </c>
      <c r="F13" s="13">
        <v>0</v>
      </c>
      <c r="G13" s="13">
        <v>0</v>
      </c>
      <c r="H13" s="13">
        <v>4372</v>
      </c>
      <c r="I13" s="152">
        <v>3866</v>
      </c>
      <c r="J13" s="45"/>
      <c r="K13" s="414"/>
    </row>
    <row r="14" spans="1:11" s="23" customFormat="1" ht="8.65" customHeight="1">
      <c r="A14" s="407" t="s">
        <v>465</v>
      </c>
      <c r="B14" s="408"/>
      <c r="C14" s="408"/>
      <c r="D14" s="409"/>
      <c r="E14" s="410">
        <f>E11-E12-E13</f>
        <v>194455</v>
      </c>
      <c r="F14" s="410">
        <f>F11-F12-F13</f>
        <v>208055</v>
      </c>
      <c r="G14" s="410">
        <f>G11-G12-G13</f>
        <v>217637</v>
      </c>
      <c r="H14" s="410">
        <f>H11-H12-H13</f>
        <v>239455</v>
      </c>
      <c r="I14" s="410">
        <f>I11-I12-I13</f>
        <v>177116</v>
      </c>
      <c r="J14" s="7"/>
      <c r="K14" s="414"/>
    </row>
    <row r="15" spans="1:11" s="23" customFormat="1" ht="9" customHeight="1">
      <c r="A15" s="46" t="s">
        <v>234</v>
      </c>
      <c r="B15" s="118"/>
      <c r="C15" s="118"/>
      <c r="D15" s="47" t="s">
        <v>181</v>
      </c>
      <c r="E15" s="13">
        <v>17463</v>
      </c>
      <c r="F15" s="13">
        <v>21427</v>
      </c>
      <c r="G15" s="13">
        <v>18924</v>
      </c>
      <c r="H15" s="13">
        <v>-663</v>
      </c>
      <c r="I15" s="14">
        <v>12473</v>
      </c>
      <c r="J15" s="7"/>
      <c r="K15" s="414"/>
    </row>
    <row r="16" spans="1:11" s="23" customFormat="1" ht="8.65" customHeight="1">
      <c r="A16" s="10"/>
      <c r="B16" s="118"/>
      <c r="C16" s="118"/>
      <c r="D16" s="51"/>
      <c r="E16" s="13"/>
      <c r="F16" s="13"/>
      <c r="G16" s="13"/>
      <c r="H16" s="13"/>
      <c r="I16" s="13"/>
      <c r="J16" s="7"/>
      <c r="K16" s="414"/>
    </row>
    <row r="17" spans="1:11" s="23" customFormat="1" ht="9" customHeight="1">
      <c r="A17" s="46" t="s">
        <v>235</v>
      </c>
      <c r="B17" s="120"/>
      <c r="C17" s="118"/>
      <c r="D17" s="47" t="s">
        <v>181</v>
      </c>
      <c r="E17" s="13">
        <v>0</v>
      </c>
      <c r="F17" s="13">
        <v>0</v>
      </c>
      <c r="G17" s="13">
        <v>0</v>
      </c>
      <c r="H17" s="13">
        <v>0</v>
      </c>
      <c r="I17" s="14">
        <v>0</v>
      </c>
      <c r="J17" s="7"/>
      <c r="K17" s="414"/>
    </row>
    <row r="18" spans="1:11" s="23" customFormat="1" ht="9" customHeight="1">
      <c r="A18" s="46" t="s">
        <v>236</v>
      </c>
      <c r="B18" s="120"/>
      <c r="C18" s="118"/>
      <c r="D18" s="47" t="s">
        <v>181</v>
      </c>
      <c r="E18" s="13">
        <v>0</v>
      </c>
      <c r="F18" s="13">
        <v>0</v>
      </c>
      <c r="G18" s="13">
        <v>0</v>
      </c>
      <c r="H18" s="13">
        <v>0</v>
      </c>
      <c r="I18" s="14">
        <v>0</v>
      </c>
      <c r="J18" s="7"/>
      <c r="K18" s="414"/>
    </row>
    <row r="19" spans="1:11" s="23" customFormat="1" ht="8.65" customHeight="1">
      <c r="A19" s="10"/>
      <c r="B19" s="118"/>
      <c r="C19" s="118"/>
      <c r="D19" s="4"/>
      <c r="E19" s="13"/>
      <c r="F19" s="13"/>
      <c r="G19" s="13"/>
      <c r="H19" s="13"/>
      <c r="I19" s="13"/>
      <c r="J19" s="7"/>
      <c r="K19" s="414"/>
    </row>
    <row r="20" spans="1:11" s="23" customFormat="1" ht="9" customHeight="1">
      <c r="A20" s="52" t="s">
        <v>193</v>
      </c>
      <c r="B20" s="118"/>
      <c r="C20" s="118"/>
      <c r="D20" s="53"/>
      <c r="E20" s="55">
        <v>211918</v>
      </c>
      <c r="F20" s="55">
        <v>229482</v>
      </c>
      <c r="G20" s="55">
        <v>236561</v>
      </c>
      <c r="H20" s="55">
        <v>238792</v>
      </c>
      <c r="I20" s="55">
        <v>189589</v>
      </c>
      <c r="J20" s="32"/>
      <c r="K20" s="414"/>
    </row>
    <row r="21" spans="1:11" s="23" customFormat="1" ht="8.65" customHeight="1" thickBot="1">
      <c r="A21" s="75"/>
      <c r="B21" s="121"/>
      <c r="C21" s="118"/>
      <c r="D21" s="53"/>
      <c r="E21" s="13"/>
      <c r="F21" s="13"/>
      <c r="G21" s="15"/>
      <c r="H21" s="15"/>
      <c r="I21" s="15"/>
      <c r="J21" s="7"/>
      <c r="K21" s="414"/>
    </row>
    <row r="22" spans="1:11" s="23" customFormat="1" ht="9.9499999999999993" customHeight="1" thickBot="1">
      <c r="A22" s="77" t="s">
        <v>222</v>
      </c>
      <c r="B22" s="122"/>
      <c r="C22" s="123"/>
      <c r="D22" s="53"/>
      <c r="E22" s="13"/>
      <c r="F22" s="13"/>
      <c r="G22" s="15"/>
      <c r="H22" s="15"/>
      <c r="I22" s="15"/>
      <c r="J22" s="7"/>
      <c r="K22" s="414"/>
    </row>
    <row r="23" spans="1:11" s="23" customFormat="1" ht="9.9499999999999993" customHeight="1">
      <c r="A23" s="6" t="s">
        <v>224</v>
      </c>
      <c r="B23" s="12"/>
      <c r="C23" s="118"/>
      <c r="D23" s="53"/>
      <c r="E23" s="13"/>
      <c r="F23" s="13"/>
      <c r="G23" s="13">
        <v>217637</v>
      </c>
      <c r="H23" s="13">
        <v>239455</v>
      </c>
      <c r="I23" s="14">
        <v>177116</v>
      </c>
      <c r="J23" s="7"/>
      <c r="K23" s="414"/>
    </row>
    <row r="24" spans="1:11" s="23" customFormat="1" ht="9.9499999999999993" customHeight="1">
      <c r="A24" s="10" t="s">
        <v>223</v>
      </c>
      <c r="B24" s="118"/>
      <c r="C24" s="118"/>
      <c r="D24" s="53"/>
      <c r="E24" s="13"/>
      <c r="F24" s="13"/>
      <c r="G24" s="13">
        <v>481787</v>
      </c>
      <c r="H24" s="13">
        <v>499531</v>
      </c>
      <c r="I24" s="14">
        <v>364656</v>
      </c>
      <c r="J24" s="7"/>
      <c r="K24" s="414">
        <f>SUM(G24:I24)</f>
        <v>1345974</v>
      </c>
    </row>
    <row r="25" spans="1:11" s="43" customFormat="1" ht="9.9499999999999993" customHeight="1">
      <c r="A25" s="46" t="s">
        <v>225</v>
      </c>
      <c r="B25" s="120"/>
      <c r="C25" s="120"/>
      <c r="D25" s="116"/>
      <c r="E25" s="69"/>
      <c r="F25" s="69"/>
      <c r="G25" s="124">
        <v>45.172866847797891</v>
      </c>
      <c r="H25" s="124">
        <v>47.935963934170253</v>
      </c>
      <c r="I25" s="124">
        <v>48.570707735509636</v>
      </c>
      <c r="J25" s="117"/>
      <c r="K25" s="414"/>
    </row>
    <row r="26" spans="1:11" s="23" customFormat="1" ht="9.9499999999999993" customHeight="1" thickBot="1">
      <c r="A26" s="2"/>
      <c r="B26" s="7"/>
      <c r="C26" s="7"/>
      <c r="D26" s="2"/>
      <c r="E26" s="7"/>
      <c r="F26" s="7"/>
      <c r="G26" s="7"/>
      <c r="H26" s="7"/>
      <c r="I26" s="7"/>
      <c r="J26" s="7"/>
      <c r="K26" s="414"/>
    </row>
    <row r="27" spans="1:11" s="25" customFormat="1" ht="11.1" customHeight="1" thickBot="1">
      <c r="A27" s="1145" t="s">
        <v>32</v>
      </c>
      <c r="B27" s="1146"/>
      <c r="C27" s="1147"/>
      <c r="D27" s="31"/>
      <c r="E27" s="3"/>
      <c r="F27" s="3"/>
      <c r="G27" s="3"/>
      <c r="H27" s="3"/>
      <c r="I27" s="3"/>
      <c r="J27" s="3"/>
      <c r="K27" s="415"/>
    </row>
    <row r="28" spans="1:11" s="25" customFormat="1" ht="9.9499999999999993" customHeight="1">
      <c r="A28" s="2"/>
      <c r="B28" s="3"/>
      <c r="C28" s="3"/>
      <c r="D28" s="2"/>
      <c r="E28" s="7"/>
      <c r="F28" s="7"/>
      <c r="G28" s="7"/>
      <c r="H28" s="7"/>
      <c r="I28" s="7"/>
      <c r="J28" s="7"/>
      <c r="K28" s="415"/>
    </row>
    <row r="29" spans="1:11" s="42" customFormat="1" ht="9.9499999999999993" customHeight="1">
      <c r="A29" s="115" t="s">
        <v>33</v>
      </c>
      <c r="K29" s="403"/>
    </row>
    <row r="30" spans="1:11" s="25" customFormat="1" ht="8.65" customHeight="1">
      <c r="A30" s="10" t="s">
        <v>34</v>
      </c>
      <c r="B30" s="19"/>
      <c r="C30" s="19"/>
      <c r="D30" s="4"/>
      <c r="E30" s="13"/>
      <c r="F30" s="13"/>
      <c r="G30" s="13"/>
      <c r="H30" s="13"/>
      <c r="I30" s="13"/>
      <c r="J30" s="7"/>
      <c r="K30" s="415"/>
    </row>
    <row r="31" spans="1:11" s="25" customFormat="1" ht="8.65" customHeight="1">
      <c r="A31" s="10" t="s">
        <v>35</v>
      </c>
      <c r="B31" s="19"/>
      <c r="C31" s="19"/>
      <c r="D31" s="4"/>
      <c r="E31" s="13">
        <v>499658</v>
      </c>
      <c r="F31" s="13">
        <v>166338</v>
      </c>
      <c r="G31" s="13">
        <v>7513</v>
      </c>
      <c r="H31" s="13">
        <v>115023</v>
      </c>
      <c r="I31" s="14">
        <v>94127</v>
      </c>
      <c r="J31" s="7"/>
      <c r="K31" s="415"/>
    </row>
    <row r="32" spans="1:11" s="25" customFormat="1" ht="8.65" customHeight="1">
      <c r="A32" s="10" t="s">
        <v>36</v>
      </c>
      <c r="B32" s="19"/>
      <c r="C32" s="19"/>
      <c r="D32" s="4"/>
      <c r="E32" s="13">
        <v>84071</v>
      </c>
      <c r="F32" s="13">
        <v>104508</v>
      </c>
      <c r="G32" s="13">
        <v>189991</v>
      </c>
      <c r="H32" s="13">
        <v>88993</v>
      </c>
      <c r="I32" s="14">
        <v>80830</v>
      </c>
      <c r="J32" s="7"/>
      <c r="K32" s="415"/>
    </row>
    <row r="33" spans="1:11" s="25" customFormat="1" ht="8.65" customHeight="1">
      <c r="A33" s="10" t="s">
        <v>37</v>
      </c>
      <c r="B33" s="19"/>
      <c r="C33" s="19"/>
      <c r="D33" s="4"/>
      <c r="E33" s="13">
        <v>615011</v>
      </c>
      <c r="F33" s="13">
        <v>627307</v>
      </c>
      <c r="G33" s="13">
        <v>564786</v>
      </c>
      <c r="H33" s="13">
        <v>563597</v>
      </c>
      <c r="I33" s="14">
        <v>562385</v>
      </c>
      <c r="J33" s="7"/>
      <c r="K33" s="415"/>
    </row>
    <row r="34" spans="1:11" s="25" customFormat="1" ht="8.65" customHeight="1">
      <c r="A34" s="10" t="s">
        <v>38</v>
      </c>
      <c r="B34" s="19"/>
      <c r="C34" s="19"/>
      <c r="D34" s="4"/>
      <c r="E34" s="13">
        <v>53073</v>
      </c>
      <c r="F34" s="13">
        <v>35622</v>
      </c>
      <c r="G34" s="13">
        <v>29100</v>
      </c>
      <c r="H34" s="13">
        <v>50691</v>
      </c>
      <c r="I34" s="14">
        <v>24903</v>
      </c>
      <c r="J34" s="7"/>
      <c r="K34" s="415"/>
    </row>
    <row r="35" spans="1:11" s="25" customFormat="1" ht="8.65" customHeight="1">
      <c r="A35" s="10" t="s">
        <v>39</v>
      </c>
      <c r="B35" s="19"/>
      <c r="C35" s="19"/>
      <c r="D35" s="4"/>
      <c r="E35" s="13"/>
      <c r="F35" s="13"/>
      <c r="G35" s="13"/>
      <c r="H35" s="13"/>
      <c r="I35" s="13"/>
      <c r="J35" s="7"/>
      <c r="K35" s="415"/>
    </row>
    <row r="36" spans="1:11" s="25" customFormat="1" ht="8.65" customHeight="1">
      <c r="A36" s="10" t="s">
        <v>40</v>
      </c>
      <c r="B36" s="19"/>
      <c r="C36" s="19"/>
      <c r="D36" s="4"/>
      <c r="E36" s="13">
        <v>446009</v>
      </c>
      <c r="F36" s="13">
        <v>619470</v>
      </c>
      <c r="G36" s="13">
        <v>725333</v>
      </c>
      <c r="H36" s="13">
        <v>704326</v>
      </c>
      <c r="I36" s="14">
        <v>677266</v>
      </c>
      <c r="J36" s="7"/>
      <c r="K36" s="415"/>
    </row>
    <row r="37" spans="1:11" s="25" customFormat="1" ht="8.65" customHeight="1">
      <c r="A37" s="10" t="s">
        <v>41</v>
      </c>
      <c r="B37" s="19"/>
      <c r="C37" s="19"/>
      <c r="D37" s="4"/>
      <c r="E37" s="13">
        <v>1</v>
      </c>
      <c r="F37" s="13">
        <v>1</v>
      </c>
      <c r="G37" s="13">
        <v>1</v>
      </c>
      <c r="H37" s="13">
        <v>1</v>
      </c>
      <c r="I37" s="14">
        <v>1</v>
      </c>
      <c r="J37" s="7"/>
      <c r="K37" s="415"/>
    </row>
    <row r="38" spans="1:11" s="23" customFormat="1" ht="8.65" customHeight="1">
      <c r="A38" s="10" t="s">
        <v>42</v>
      </c>
      <c r="B38" s="118"/>
      <c r="C38" s="118"/>
      <c r="D38" s="4"/>
      <c r="E38" s="13">
        <v>0</v>
      </c>
      <c r="F38" s="13">
        <v>0</v>
      </c>
      <c r="G38" s="13">
        <v>49500</v>
      </c>
      <c r="H38" s="13">
        <v>64700</v>
      </c>
      <c r="I38" s="14">
        <v>79600</v>
      </c>
      <c r="J38" s="7"/>
      <c r="K38" s="414"/>
    </row>
    <row r="39" spans="1:11" s="25" customFormat="1" ht="8.65" customHeight="1">
      <c r="A39" s="10" t="s">
        <v>43</v>
      </c>
      <c r="B39" s="19"/>
      <c r="C39" s="19"/>
      <c r="D39" s="4"/>
      <c r="E39" s="13">
        <v>16500</v>
      </c>
      <c r="F39" s="13">
        <v>33000</v>
      </c>
      <c r="G39" s="13">
        <v>0</v>
      </c>
      <c r="H39" s="13">
        <v>0</v>
      </c>
      <c r="I39" s="14">
        <v>0</v>
      </c>
      <c r="J39" s="7"/>
      <c r="K39" s="415"/>
    </row>
    <row r="40" spans="1:11" s="23" customFormat="1" ht="8.65" customHeight="1">
      <c r="A40" s="10" t="s">
        <v>44</v>
      </c>
      <c r="B40" s="118"/>
      <c r="C40" s="118"/>
      <c r="D40" s="4"/>
      <c r="E40" s="13"/>
      <c r="F40" s="13"/>
      <c r="G40" s="13"/>
      <c r="H40" s="13"/>
      <c r="I40" s="13"/>
      <c r="J40" s="7"/>
      <c r="K40" s="414"/>
    </row>
    <row r="41" spans="1:11" s="23" customFormat="1" ht="8.65" customHeight="1">
      <c r="A41" s="10" t="s">
        <v>45</v>
      </c>
      <c r="B41" s="118"/>
      <c r="C41" s="118"/>
      <c r="D41" s="4"/>
      <c r="E41" s="13">
        <v>81</v>
      </c>
      <c r="F41" s="13">
        <v>0</v>
      </c>
      <c r="G41" s="13">
        <v>0</v>
      </c>
      <c r="H41" s="13">
        <v>0</v>
      </c>
      <c r="I41" s="14">
        <v>0</v>
      </c>
      <c r="J41" s="33">
        <v>81</v>
      </c>
      <c r="K41" s="414"/>
    </row>
    <row r="42" spans="1:11" s="25" customFormat="1" ht="8.65" customHeight="1">
      <c r="A42" s="10" t="s">
        <v>46</v>
      </c>
      <c r="B42" s="19"/>
      <c r="C42" s="19"/>
      <c r="D42" s="4"/>
      <c r="E42" s="13"/>
      <c r="F42" s="13"/>
      <c r="G42" s="13"/>
      <c r="H42" s="13"/>
      <c r="I42" s="13"/>
      <c r="J42" s="7"/>
      <c r="K42" s="415"/>
    </row>
    <row r="43" spans="1:11" s="25" customFormat="1" ht="8.65" customHeight="1">
      <c r="A43" s="10" t="s">
        <v>47</v>
      </c>
      <c r="B43" s="19"/>
      <c r="C43" s="19"/>
      <c r="D43" s="4"/>
      <c r="E43" s="13">
        <v>0</v>
      </c>
      <c r="F43" s="13">
        <v>0</v>
      </c>
      <c r="G43" s="13">
        <v>0</v>
      </c>
      <c r="H43" s="13">
        <v>0</v>
      </c>
      <c r="I43" s="14">
        <v>0</v>
      </c>
      <c r="J43" s="7"/>
      <c r="K43" s="415"/>
    </row>
    <row r="44" spans="1:11" s="25" customFormat="1" ht="8.1" customHeight="1">
      <c r="A44" s="10"/>
      <c r="B44" s="19"/>
      <c r="C44" s="19"/>
      <c r="D44" s="4"/>
      <c r="E44" s="13"/>
      <c r="F44" s="13"/>
      <c r="G44" s="13"/>
      <c r="H44" s="13"/>
      <c r="I44" s="13"/>
      <c r="J44" s="7"/>
      <c r="K44" s="415"/>
    </row>
    <row r="45" spans="1:11" s="101" customFormat="1" ht="9.9499999999999993" customHeight="1">
      <c r="A45" s="46" t="s">
        <v>48</v>
      </c>
      <c r="B45" s="125"/>
      <c r="C45" s="125"/>
      <c r="D45" s="91"/>
      <c r="E45" s="55">
        <v>1714404</v>
      </c>
      <c r="F45" s="55">
        <v>1586246</v>
      </c>
      <c r="G45" s="55">
        <v>1566224</v>
      </c>
      <c r="H45" s="55">
        <v>1587331</v>
      </c>
      <c r="I45" s="55">
        <v>1519112</v>
      </c>
      <c r="J45" s="33">
        <v>7973317</v>
      </c>
      <c r="K45" s="415"/>
    </row>
    <row r="46" spans="1:11" s="25" customFormat="1" ht="8.65" customHeight="1">
      <c r="A46" s="2"/>
      <c r="B46" s="3"/>
      <c r="C46" s="3"/>
      <c r="D46" s="2"/>
      <c r="E46" s="7"/>
      <c r="F46" s="7"/>
      <c r="G46" s="7"/>
      <c r="H46" s="7"/>
      <c r="I46" s="7"/>
      <c r="J46" s="33">
        <v>7973317</v>
      </c>
      <c r="K46" s="415"/>
    </row>
    <row r="47" spans="1:11" s="23" customFormat="1" ht="9.9499999999999993" customHeight="1">
      <c r="A47" s="115" t="s">
        <v>49</v>
      </c>
      <c r="B47" s="7"/>
      <c r="C47" s="7"/>
      <c r="D47" s="1"/>
      <c r="E47" s="7"/>
      <c r="F47" s="7"/>
      <c r="G47" s="7"/>
      <c r="H47" s="7"/>
      <c r="I47" s="7"/>
      <c r="J47" s="7"/>
      <c r="K47" s="414"/>
    </row>
    <row r="48" spans="1:11" s="23" customFormat="1" ht="8.65" customHeight="1">
      <c r="A48" s="10" t="s">
        <v>50</v>
      </c>
      <c r="B48" s="118"/>
      <c r="C48" s="118"/>
      <c r="D48" s="4"/>
      <c r="E48" s="13"/>
      <c r="F48" s="13"/>
      <c r="G48" s="13"/>
      <c r="H48" s="13"/>
      <c r="I48" s="13"/>
      <c r="J48" s="7"/>
      <c r="K48" s="414"/>
    </row>
    <row r="49" spans="1:12" s="23" customFormat="1" ht="8.65" customHeight="1">
      <c r="A49" s="10" t="s">
        <v>51</v>
      </c>
      <c r="B49" s="118"/>
      <c r="C49" s="118"/>
      <c r="D49" s="4"/>
      <c r="E49" s="13">
        <v>0</v>
      </c>
      <c r="F49" s="13">
        <v>0</v>
      </c>
      <c r="G49" s="13">
        <v>34987</v>
      </c>
      <c r="H49" s="13">
        <v>134364</v>
      </c>
      <c r="I49" s="14">
        <v>177304</v>
      </c>
      <c r="J49" s="7"/>
      <c r="K49" s="414"/>
    </row>
    <row r="50" spans="1:12" s="23" customFormat="1" ht="8.65" customHeight="1">
      <c r="A50" s="10" t="s">
        <v>52</v>
      </c>
      <c r="B50" s="118"/>
      <c r="C50" s="118"/>
      <c r="D50" s="4"/>
      <c r="E50" s="13">
        <v>297</v>
      </c>
      <c r="F50" s="13">
        <v>297</v>
      </c>
      <c r="G50" s="13">
        <v>297</v>
      </c>
      <c r="H50" s="13">
        <v>297</v>
      </c>
      <c r="I50" s="14">
        <v>297</v>
      </c>
      <c r="J50" s="7"/>
      <c r="K50" s="414"/>
    </row>
    <row r="51" spans="1:12" s="25" customFormat="1" ht="8.65" customHeight="1">
      <c r="A51" s="10" t="s">
        <v>53</v>
      </c>
      <c r="B51" s="19"/>
      <c r="C51" s="19"/>
      <c r="D51" s="4"/>
      <c r="E51" s="13">
        <v>20800</v>
      </c>
      <c r="F51" s="13">
        <v>18200</v>
      </c>
      <c r="G51" s="13">
        <v>15600</v>
      </c>
      <c r="H51" s="13">
        <v>88400</v>
      </c>
      <c r="I51" s="14">
        <v>83200</v>
      </c>
      <c r="J51" s="7"/>
      <c r="K51" s="415"/>
    </row>
    <row r="52" spans="1:12" s="23" customFormat="1" ht="8.65" customHeight="1">
      <c r="A52" s="10" t="s">
        <v>228</v>
      </c>
      <c r="B52" s="118"/>
      <c r="C52" s="118"/>
      <c r="D52" s="4"/>
      <c r="E52" s="13">
        <v>0</v>
      </c>
      <c r="F52" s="13">
        <v>0</v>
      </c>
      <c r="G52" s="13">
        <v>0</v>
      </c>
      <c r="H52" s="13">
        <v>0</v>
      </c>
      <c r="I52" s="14">
        <v>0</v>
      </c>
      <c r="J52" s="7"/>
      <c r="K52" s="414"/>
    </row>
    <row r="53" spans="1:12" s="25" customFormat="1" ht="8.65" customHeight="1">
      <c r="A53" s="10" t="s">
        <v>54</v>
      </c>
      <c r="B53" s="19"/>
      <c r="C53" s="19"/>
      <c r="D53" s="4"/>
      <c r="E53" s="13">
        <v>0</v>
      </c>
      <c r="F53" s="13">
        <v>0</v>
      </c>
      <c r="G53" s="13">
        <v>0</v>
      </c>
      <c r="H53" s="13">
        <v>0</v>
      </c>
      <c r="I53" s="14">
        <v>0</v>
      </c>
      <c r="J53" s="7"/>
      <c r="K53" s="415"/>
    </row>
    <row r="54" spans="1:12" s="23" customFormat="1" ht="8.65" customHeight="1">
      <c r="A54" s="10" t="s">
        <v>55</v>
      </c>
      <c r="B54" s="118"/>
      <c r="C54" s="118"/>
      <c r="D54" s="4"/>
      <c r="E54" s="13">
        <v>284405</v>
      </c>
      <c r="F54" s="13">
        <v>188228</v>
      </c>
      <c r="G54" s="13">
        <v>182806</v>
      </c>
      <c r="H54" s="13">
        <v>72719</v>
      </c>
      <c r="I54" s="14">
        <v>31590</v>
      </c>
      <c r="J54" s="7"/>
      <c r="K54" s="414"/>
    </row>
    <row r="55" spans="1:12" s="23" customFormat="1" ht="8.65" customHeight="1">
      <c r="A55" s="10" t="s">
        <v>44</v>
      </c>
      <c r="B55" s="118"/>
      <c r="C55" s="118"/>
      <c r="D55" s="4"/>
      <c r="E55" s="13"/>
      <c r="F55" s="13"/>
      <c r="G55" s="13"/>
      <c r="H55" s="13"/>
      <c r="I55" s="13"/>
      <c r="J55" s="7"/>
      <c r="K55" s="414"/>
    </row>
    <row r="56" spans="1:12" s="23" customFormat="1" ht="8.65" customHeight="1">
      <c r="A56" s="10" t="s">
        <v>229</v>
      </c>
      <c r="B56" s="118"/>
      <c r="C56" s="118"/>
      <c r="D56" s="4"/>
      <c r="E56" s="13">
        <v>168888</v>
      </c>
      <c r="F56" s="13">
        <v>171952</v>
      </c>
      <c r="G56" s="13">
        <v>158371</v>
      </c>
      <c r="H56" s="13">
        <v>165947</v>
      </c>
      <c r="I56" s="14">
        <v>162763</v>
      </c>
      <c r="J56" s="33">
        <v>827921</v>
      </c>
      <c r="K56" s="414"/>
    </row>
    <row r="57" spans="1:12" s="25" customFormat="1" ht="8.65" customHeight="1">
      <c r="A57" s="10" t="s">
        <v>56</v>
      </c>
      <c r="B57" s="19"/>
      <c r="C57" s="19"/>
      <c r="D57" s="4"/>
      <c r="E57" s="13"/>
      <c r="F57" s="13"/>
      <c r="G57" s="13"/>
      <c r="H57" s="13"/>
      <c r="I57" s="13"/>
      <c r="J57" s="7"/>
      <c r="K57" s="415"/>
    </row>
    <row r="58" spans="1:12" s="25" customFormat="1" ht="8.65" customHeight="1">
      <c r="A58" s="10" t="s">
        <v>57</v>
      </c>
      <c r="B58" s="19"/>
      <c r="C58" s="19"/>
      <c r="D58" s="4"/>
      <c r="E58" s="13">
        <v>1240014</v>
      </c>
      <c r="F58" s="13">
        <v>1207569</v>
      </c>
      <c r="G58" s="13">
        <v>1174163</v>
      </c>
      <c r="H58" s="13">
        <v>1125604</v>
      </c>
      <c r="I58" s="14">
        <v>1063958</v>
      </c>
      <c r="J58" s="144"/>
      <c r="K58" s="415"/>
    </row>
    <row r="59" spans="1:12" s="25" customFormat="1" ht="8.1" customHeight="1">
      <c r="A59" s="10"/>
      <c r="B59" s="19"/>
      <c r="C59" s="19"/>
      <c r="D59" s="4"/>
      <c r="E59" s="13"/>
      <c r="F59" s="13"/>
      <c r="G59" s="13"/>
      <c r="H59" s="13"/>
      <c r="I59" s="13"/>
      <c r="J59" s="7"/>
      <c r="K59" s="415"/>
    </row>
    <row r="60" spans="1:12" s="43" customFormat="1" ht="9.9499999999999993" customHeight="1">
      <c r="A60" s="46" t="s">
        <v>58</v>
      </c>
      <c r="B60" s="120"/>
      <c r="C60" s="120"/>
      <c r="D60" s="91"/>
      <c r="E60" s="55">
        <v>1714404</v>
      </c>
      <c r="F60" s="55">
        <v>1586246</v>
      </c>
      <c r="G60" s="55">
        <v>1566224</v>
      </c>
      <c r="H60" s="55">
        <v>1587331</v>
      </c>
      <c r="I60" s="55">
        <v>1519112</v>
      </c>
      <c r="J60" s="108" t="s">
        <v>270</v>
      </c>
      <c r="K60" s="417"/>
      <c r="L60" s="143"/>
    </row>
    <row r="61" spans="1:12" s="25" customFormat="1" ht="9.9499999999999993" customHeight="1" thickBot="1">
      <c r="A61" s="2"/>
      <c r="B61" s="3"/>
      <c r="C61" s="3"/>
      <c r="D61" s="2"/>
      <c r="E61" s="7"/>
      <c r="F61" s="7"/>
      <c r="G61" s="7"/>
      <c r="H61" s="7"/>
      <c r="I61" s="7"/>
      <c r="J61" s="33">
        <v>7973317</v>
      </c>
      <c r="K61" s="415"/>
    </row>
    <row r="62" spans="1:12" s="25" customFormat="1" ht="11.1" customHeight="1" thickBot="1">
      <c r="A62" s="1145" t="s">
        <v>59</v>
      </c>
      <c r="B62" s="1146"/>
      <c r="C62" s="1147"/>
      <c r="D62" s="31"/>
      <c r="E62" s="3"/>
      <c r="F62" s="3"/>
      <c r="G62" s="3"/>
      <c r="H62" s="3"/>
      <c r="I62" s="3"/>
      <c r="J62" s="3"/>
      <c r="K62" s="415"/>
    </row>
    <row r="63" spans="1:12" s="23" customFormat="1" ht="9.9499999999999993" customHeight="1">
      <c r="A63" s="2"/>
      <c r="B63" s="7"/>
      <c r="C63" s="7"/>
      <c r="D63" s="2"/>
      <c r="E63" s="34"/>
      <c r="F63" s="34"/>
      <c r="G63" s="24"/>
      <c r="H63" s="24"/>
      <c r="I63" s="34"/>
      <c r="J63" s="7"/>
      <c r="K63" s="414"/>
    </row>
    <row r="64" spans="1:12" s="43" customFormat="1" ht="9.9499999999999993" customHeight="1">
      <c r="A64" s="42" t="s">
        <v>60</v>
      </c>
      <c r="B64" s="56"/>
      <c r="C64" s="56"/>
      <c r="D64" s="109"/>
      <c r="E64" s="56"/>
      <c r="F64" s="56"/>
      <c r="G64" s="56"/>
      <c r="H64" s="56"/>
      <c r="I64" s="56"/>
      <c r="J64" s="56"/>
      <c r="K64" s="414"/>
    </row>
    <row r="65" spans="1:11" s="25" customFormat="1" ht="8.85" customHeight="1">
      <c r="A65" s="2"/>
      <c r="B65" s="3"/>
      <c r="C65" s="3"/>
      <c r="D65" s="2"/>
      <c r="E65" s="7"/>
      <c r="F65" s="7"/>
      <c r="G65" s="7"/>
      <c r="H65" s="7"/>
      <c r="I65" s="7"/>
      <c r="J65" s="7"/>
      <c r="K65" s="415"/>
    </row>
    <row r="66" spans="1:11" s="43" customFormat="1" ht="9.9499999999999993" customHeight="1">
      <c r="A66" s="42" t="s">
        <v>61</v>
      </c>
      <c r="B66" s="56"/>
      <c r="C66" s="56"/>
      <c r="D66" s="42"/>
      <c r="E66" s="56"/>
      <c r="F66" s="56"/>
      <c r="G66" s="56"/>
      <c r="H66" s="56"/>
      <c r="I66" s="56"/>
      <c r="J66" s="56"/>
      <c r="K66" s="414"/>
    </row>
    <row r="67" spans="1:11" s="23" customFormat="1" ht="8.65" customHeight="1">
      <c r="A67" s="10" t="s">
        <v>62</v>
      </c>
      <c r="B67" s="118"/>
      <c r="C67" s="118"/>
      <c r="D67" s="4"/>
      <c r="E67" s="13">
        <v>50684</v>
      </c>
      <c r="F67" s="13">
        <v>51084</v>
      </c>
      <c r="G67" s="13">
        <v>60858</v>
      </c>
      <c r="H67" s="13">
        <v>70083</v>
      </c>
      <c r="I67" s="14">
        <v>68432</v>
      </c>
      <c r="J67" s="7"/>
      <c r="K67" s="414"/>
    </row>
    <row r="68" spans="1:11" s="23" customFormat="1" ht="8.65" customHeight="1">
      <c r="A68" s="10" t="s">
        <v>63</v>
      </c>
      <c r="B68" s="118"/>
      <c r="C68" s="118"/>
      <c r="D68" s="4"/>
      <c r="E68" s="13">
        <v>15627</v>
      </c>
      <c r="F68" s="13">
        <v>12507</v>
      </c>
      <c r="G68" s="13">
        <v>15861</v>
      </c>
      <c r="H68" s="13">
        <v>17921</v>
      </c>
      <c r="I68" s="14">
        <v>14544</v>
      </c>
      <c r="J68" s="7"/>
      <c r="K68" s="414"/>
    </row>
    <row r="69" spans="1:11" s="23" customFormat="1" ht="8.65" customHeight="1">
      <c r="A69" s="10" t="s">
        <v>64</v>
      </c>
      <c r="B69" s="118"/>
      <c r="C69" s="118"/>
      <c r="D69" s="4"/>
      <c r="E69" s="13">
        <v>78924</v>
      </c>
      <c r="F69" s="13">
        <v>114708</v>
      </c>
      <c r="G69" s="13">
        <v>101445</v>
      </c>
      <c r="H69" s="13">
        <v>112156</v>
      </c>
      <c r="I69" s="14">
        <v>104502</v>
      </c>
      <c r="J69" s="7"/>
      <c r="K69" s="414"/>
    </row>
    <row r="70" spans="1:11" s="23" customFormat="1" ht="8.65" customHeight="1">
      <c r="A70" s="10" t="s">
        <v>65</v>
      </c>
      <c r="B70" s="118"/>
      <c r="C70" s="118"/>
      <c r="D70" s="4"/>
      <c r="E70" s="13">
        <v>14123</v>
      </c>
      <c r="F70" s="13">
        <v>11878</v>
      </c>
      <c r="G70" s="13">
        <v>25151</v>
      </c>
      <c r="H70" s="13">
        <v>27052</v>
      </c>
      <c r="I70" s="14">
        <v>24450</v>
      </c>
      <c r="J70" s="7"/>
      <c r="K70" s="414"/>
    </row>
    <row r="71" spans="1:11" s="23" customFormat="1" ht="8.65" customHeight="1">
      <c r="A71" s="10" t="s">
        <v>66</v>
      </c>
      <c r="B71" s="118"/>
      <c r="C71" s="118"/>
      <c r="D71" s="4"/>
      <c r="E71" s="13">
        <v>4057</v>
      </c>
      <c r="F71" s="13">
        <v>3730</v>
      </c>
      <c r="G71" s="13">
        <v>4159</v>
      </c>
      <c r="H71" s="13">
        <v>4347</v>
      </c>
      <c r="I71" s="14">
        <v>7595</v>
      </c>
      <c r="J71" s="7"/>
      <c r="K71" s="414"/>
    </row>
    <row r="72" spans="1:11" s="23" customFormat="1" ht="8.65" customHeight="1">
      <c r="A72" s="10" t="s">
        <v>67</v>
      </c>
      <c r="B72" s="118"/>
      <c r="C72" s="118"/>
      <c r="D72" s="4"/>
      <c r="E72" s="13">
        <v>23382</v>
      </c>
      <c r="F72" s="13">
        <v>24833</v>
      </c>
      <c r="G72" s="13">
        <v>27537</v>
      </c>
      <c r="H72" s="13">
        <v>31150</v>
      </c>
      <c r="I72" s="14">
        <v>37983</v>
      </c>
      <c r="J72" s="7"/>
      <c r="K72" s="414"/>
    </row>
    <row r="73" spans="1:11" s="23" customFormat="1" ht="8.65" customHeight="1">
      <c r="A73" s="10" t="s">
        <v>68</v>
      </c>
      <c r="B73" s="118"/>
      <c r="C73" s="118"/>
      <c r="D73" s="4"/>
      <c r="E73" s="13">
        <v>11467</v>
      </c>
      <c r="F73" s="13">
        <v>7328</v>
      </c>
      <c r="G73" s="13">
        <v>7087</v>
      </c>
      <c r="H73" s="13">
        <v>15179</v>
      </c>
      <c r="I73" s="14">
        <v>23691</v>
      </c>
      <c r="J73" s="7"/>
      <c r="K73" s="414"/>
    </row>
    <row r="74" spans="1:11" s="23" customFormat="1" ht="8.65" customHeight="1">
      <c r="A74" s="10" t="s">
        <v>69</v>
      </c>
      <c r="B74" s="118"/>
      <c r="C74" s="118"/>
      <c r="D74" s="4"/>
      <c r="E74" s="13">
        <v>79208</v>
      </c>
      <c r="F74" s="13">
        <v>74839</v>
      </c>
      <c r="G74" s="13">
        <v>74265</v>
      </c>
      <c r="H74" s="13">
        <v>79645</v>
      </c>
      <c r="I74" s="14">
        <v>84965</v>
      </c>
      <c r="J74" s="7"/>
      <c r="K74" s="414"/>
    </row>
    <row r="75" spans="1:11" s="23" customFormat="1" ht="8.65" customHeight="1">
      <c r="A75" s="10" t="s">
        <v>70</v>
      </c>
      <c r="B75" s="118"/>
      <c r="C75" s="118"/>
      <c r="D75" s="4"/>
      <c r="E75" s="13">
        <v>17014</v>
      </c>
      <c r="F75" s="13">
        <v>47521</v>
      </c>
      <c r="G75" s="13">
        <v>44495</v>
      </c>
      <c r="H75" s="13">
        <v>26389</v>
      </c>
      <c r="I75" s="14">
        <v>23061</v>
      </c>
      <c r="J75" s="7"/>
      <c r="K75" s="414"/>
    </row>
    <row r="76" spans="1:11" s="23" customFormat="1" ht="8.65" customHeight="1">
      <c r="A76" s="10" t="s">
        <v>71</v>
      </c>
      <c r="B76" s="118"/>
      <c r="C76" s="118"/>
      <c r="D76" s="4"/>
      <c r="E76" s="13">
        <v>107196</v>
      </c>
      <c r="F76" s="13">
        <v>103082</v>
      </c>
      <c r="G76" s="13">
        <v>104229</v>
      </c>
      <c r="H76" s="13">
        <v>93190</v>
      </c>
      <c r="I76" s="14">
        <v>69513</v>
      </c>
      <c r="J76" s="7"/>
      <c r="K76" s="414"/>
    </row>
    <row r="77" spans="1:11" s="23" customFormat="1" ht="8.1" customHeight="1">
      <c r="A77" s="10"/>
      <c r="B77" s="118"/>
      <c r="C77" s="118"/>
      <c r="D77" s="4"/>
      <c r="E77" s="13"/>
      <c r="F77" s="13"/>
      <c r="G77" s="13"/>
      <c r="H77" s="13"/>
      <c r="I77" s="13"/>
      <c r="J77" s="7"/>
      <c r="K77" s="414"/>
    </row>
    <row r="78" spans="1:11" s="43" customFormat="1" ht="9.9499999999999993" customHeight="1">
      <c r="A78" s="46" t="s">
        <v>72</v>
      </c>
      <c r="B78" s="120"/>
      <c r="C78" s="120"/>
      <c r="D78" s="91"/>
      <c r="E78" s="55">
        <v>401682</v>
      </c>
      <c r="F78" s="55">
        <v>451510</v>
      </c>
      <c r="G78" s="55">
        <v>465087</v>
      </c>
      <c r="H78" s="55">
        <v>477112</v>
      </c>
      <c r="I78" s="55">
        <v>458736</v>
      </c>
      <c r="J78" s="56"/>
      <c r="K78" s="414"/>
    </row>
    <row r="79" spans="1:11" s="23" customFormat="1" ht="8.85" customHeight="1">
      <c r="A79" s="2"/>
      <c r="B79" s="7"/>
      <c r="C79" s="7"/>
      <c r="D79" s="2"/>
      <c r="E79" s="22"/>
      <c r="F79" s="22"/>
      <c r="G79" s="24"/>
      <c r="H79" s="24"/>
      <c r="I79" s="22"/>
      <c r="J79" s="33">
        <v>2254127</v>
      </c>
      <c r="K79" s="414"/>
    </row>
    <row r="80" spans="1:11" s="43" customFormat="1" ht="9.9499999999999993" customHeight="1">
      <c r="A80" s="42" t="s">
        <v>74</v>
      </c>
      <c r="B80" s="56"/>
      <c r="C80" s="56"/>
      <c r="D80" s="42"/>
      <c r="E80" s="105"/>
      <c r="F80" s="105"/>
      <c r="G80" s="106"/>
      <c r="H80" s="106"/>
      <c r="I80" s="105"/>
      <c r="J80" s="56"/>
      <c r="K80" s="414"/>
    </row>
    <row r="81" spans="1:11" s="23" customFormat="1" ht="8.65" customHeight="1">
      <c r="A81" s="10" t="s">
        <v>62</v>
      </c>
      <c r="B81" s="118"/>
      <c r="C81" s="118"/>
      <c r="D81" s="4"/>
      <c r="E81" s="13">
        <v>14721</v>
      </c>
      <c r="F81" s="13">
        <v>14724</v>
      </c>
      <c r="G81" s="13">
        <v>16472</v>
      </c>
      <c r="H81" s="13">
        <v>15111</v>
      </c>
      <c r="I81" s="14">
        <v>14842</v>
      </c>
      <c r="J81" s="7"/>
      <c r="K81" s="414"/>
    </row>
    <row r="82" spans="1:11" s="23" customFormat="1" ht="8.65" customHeight="1">
      <c r="A82" s="10" t="s">
        <v>63</v>
      </c>
      <c r="B82" s="118"/>
      <c r="C82" s="118"/>
      <c r="D82" s="4"/>
      <c r="E82" s="13">
        <v>3504</v>
      </c>
      <c r="F82" s="13">
        <v>4659</v>
      </c>
      <c r="G82" s="13">
        <v>2958</v>
      </c>
      <c r="H82" s="13">
        <v>3466</v>
      </c>
      <c r="I82" s="14">
        <v>12123</v>
      </c>
      <c r="J82" s="7"/>
      <c r="K82" s="414"/>
    </row>
    <row r="83" spans="1:11" s="23" customFormat="1" ht="8.65" customHeight="1">
      <c r="A83" s="10" t="s">
        <v>64</v>
      </c>
      <c r="B83" s="118"/>
      <c r="C83" s="118"/>
      <c r="D83" s="4"/>
      <c r="E83" s="13">
        <v>134</v>
      </c>
      <c r="F83" s="13">
        <v>817</v>
      </c>
      <c r="G83" s="13">
        <v>839</v>
      </c>
      <c r="H83" s="13">
        <v>277</v>
      </c>
      <c r="I83" s="14">
        <v>333</v>
      </c>
      <c r="J83" s="7"/>
      <c r="K83" s="414"/>
    </row>
    <row r="84" spans="1:11" s="23" customFormat="1" ht="8.65" customHeight="1">
      <c r="A84" s="10" t="s">
        <v>65</v>
      </c>
      <c r="B84" s="118"/>
      <c r="C84" s="118"/>
      <c r="D84" s="4"/>
      <c r="E84" s="13">
        <v>0</v>
      </c>
      <c r="F84" s="13">
        <v>22</v>
      </c>
      <c r="G84" s="13">
        <v>461</v>
      </c>
      <c r="H84" s="13">
        <v>1335</v>
      </c>
      <c r="I84" s="14">
        <v>1295</v>
      </c>
      <c r="J84" s="7"/>
      <c r="K84" s="414"/>
    </row>
    <row r="85" spans="1:11" s="23" customFormat="1" ht="8.65" customHeight="1">
      <c r="A85" s="10" t="s">
        <v>66</v>
      </c>
      <c r="B85" s="118"/>
      <c r="C85" s="118"/>
      <c r="D85" s="4"/>
      <c r="E85" s="13">
        <v>0</v>
      </c>
      <c r="F85" s="13">
        <v>54</v>
      </c>
      <c r="G85" s="13">
        <v>194</v>
      </c>
      <c r="H85" s="13">
        <v>0</v>
      </c>
      <c r="I85" s="14">
        <v>3174</v>
      </c>
      <c r="J85" s="7"/>
      <c r="K85" s="414"/>
    </row>
    <row r="86" spans="1:11" s="23" customFormat="1" ht="8.65" customHeight="1">
      <c r="A86" s="10" t="s">
        <v>67</v>
      </c>
      <c r="B86" s="118"/>
      <c r="C86" s="118"/>
      <c r="D86" s="4"/>
      <c r="E86" s="13">
        <v>102</v>
      </c>
      <c r="F86" s="13">
        <v>127</v>
      </c>
      <c r="G86" s="13">
        <v>132</v>
      </c>
      <c r="H86" s="13">
        <v>153</v>
      </c>
      <c r="I86" s="14">
        <v>183</v>
      </c>
      <c r="J86" s="7"/>
      <c r="K86" s="414"/>
    </row>
    <row r="87" spans="1:11" s="23" customFormat="1" ht="8.65" customHeight="1">
      <c r="A87" s="10" t="s">
        <v>68</v>
      </c>
      <c r="B87" s="118"/>
      <c r="C87" s="118"/>
      <c r="D87" s="4"/>
      <c r="E87" s="13">
        <v>0</v>
      </c>
      <c r="F87" s="13">
        <v>0</v>
      </c>
      <c r="G87" s="13">
        <v>0</v>
      </c>
      <c r="H87" s="13">
        <v>0</v>
      </c>
      <c r="I87" s="14">
        <v>487</v>
      </c>
      <c r="J87" s="7"/>
      <c r="K87" s="414"/>
    </row>
    <row r="88" spans="1:11" s="23" customFormat="1" ht="8.65" customHeight="1">
      <c r="A88" s="10" t="s">
        <v>69</v>
      </c>
      <c r="B88" s="118"/>
      <c r="C88" s="118"/>
      <c r="D88" s="4"/>
      <c r="E88" s="13">
        <v>67020</v>
      </c>
      <c r="F88" s="13">
        <v>60870</v>
      </c>
      <c r="G88" s="13">
        <v>58458</v>
      </c>
      <c r="H88" s="13">
        <v>60980</v>
      </c>
      <c r="I88" s="14">
        <v>63511</v>
      </c>
      <c r="J88" s="7"/>
      <c r="K88" s="414"/>
    </row>
    <row r="89" spans="1:11" s="23" customFormat="1" ht="8.65" customHeight="1">
      <c r="A89" s="10" t="s">
        <v>70</v>
      </c>
      <c r="B89" s="118"/>
      <c r="C89" s="118"/>
      <c r="D89" s="4"/>
      <c r="E89" s="13">
        <v>26211</v>
      </c>
      <c r="F89" s="13">
        <v>32339</v>
      </c>
      <c r="G89" s="13">
        <v>38580</v>
      </c>
      <c r="H89" s="13">
        <v>27387</v>
      </c>
      <c r="I89" s="14">
        <v>24122</v>
      </c>
      <c r="J89" s="7"/>
      <c r="K89" s="414"/>
    </row>
    <row r="90" spans="1:11" s="23" customFormat="1" ht="8.65" customHeight="1">
      <c r="A90" s="10" t="s">
        <v>71</v>
      </c>
      <c r="B90" s="118"/>
      <c r="C90" s="118"/>
      <c r="D90" s="4"/>
      <c r="E90" s="13">
        <v>292536</v>
      </c>
      <c r="F90" s="13">
        <v>305453</v>
      </c>
      <c r="G90" s="13">
        <v>313587</v>
      </c>
      <c r="H90" s="13">
        <v>319843</v>
      </c>
      <c r="I90" s="14">
        <v>277021</v>
      </c>
      <c r="J90" s="7"/>
      <c r="K90" s="414"/>
    </row>
    <row r="91" spans="1:11" s="23" customFormat="1" ht="8.1" customHeight="1">
      <c r="A91" s="10"/>
      <c r="B91" s="118"/>
      <c r="C91" s="118"/>
      <c r="D91" s="4"/>
      <c r="E91" s="13"/>
      <c r="F91" s="13"/>
      <c r="G91" s="13"/>
      <c r="H91" s="13" t="s">
        <v>75</v>
      </c>
      <c r="I91" s="13"/>
      <c r="J91" s="7"/>
      <c r="K91" s="414"/>
    </row>
    <row r="92" spans="1:11" s="114" customFormat="1" ht="9.9499999999999993" customHeight="1">
      <c r="A92" s="46" t="s">
        <v>76</v>
      </c>
      <c r="B92" s="126"/>
      <c r="C92" s="126"/>
      <c r="D92" s="91"/>
      <c r="E92" s="55">
        <v>404228</v>
      </c>
      <c r="F92" s="55">
        <v>419065</v>
      </c>
      <c r="G92" s="55">
        <v>431681</v>
      </c>
      <c r="H92" s="55">
        <v>428552</v>
      </c>
      <c r="I92" s="55">
        <v>397091</v>
      </c>
      <c r="J92" s="113">
        <v>2080617</v>
      </c>
      <c r="K92" s="414"/>
    </row>
    <row r="93" spans="1:11" s="40" customFormat="1" ht="12" customHeight="1">
      <c r="A93" s="145">
        <v>45</v>
      </c>
      <c r="B93" s="127" t="s">
        <v>307</v>
      </c>
      <c r="C93" s="39"/>
      <c r="D93" s="1144" t="s">
        <v>29</v>
      </c>
      <c r="E93" s="1144"/>
      <c r="F93" s="1144"/>
      <c r="G93" s="1144"/>
      <c r="H93" s="1144"/>
      <c r="I93" s="76" t="s">
        <v>241</v>
      </c>
      <c r="J93" s="39"/>
      <c r="K93" s="415"/>
    </row>
    <row r="94" spans="1:11" s="41" customFormat="1" ht="9.9499999999999993" customHeight="1">
      <c r="A94" s="128"/>
      <c r="B94" s="29"/>
      <c r="C94" s="29"/>
      <c r="D94" s="27"/>
      <c r="E94" s="27"/>
      <c r="F94" s="27"/>
      <c r="G94" s="27"/>
      <c r="H94" s="27"/>
      <c r="I94" s="26"/>
      <c r="J94" s="29"/>
      <c r="K94" s="415"/>
    </row>
    <row r="95" spans="1:11" s="25" customFormat="1" ht="9.9499999999999993" customHeight="1" thickBot="1">
      <c r="A95" s="1"/>
      <c r="B95" s="3"/>
      <c r="C95" s="3"/>
      <c r="D95" s="94" t="s">
        <v>31</v>
      </c>
      <c r="E95" s="95">
        <v>2005</v>
      </c>
      <c r="F95" s="95">
        <v>2006</v>
      </c>
      <c r="G95" s="95">
        <v>2007</v>
      </c>
      <c r="H95" s="95">
        <v>2008</v>
      </c>
      <c r="I95" s="95">
        <v>2009</v>
      </c>
      <c r="J95" s="3"/>
      <c r="K95" s="415"/>
    </row>
    <row r="96" spans="1:11" s="25" customFormat="1" ht="9.9499999999999993" customHeight="1" thickBot="1">
      <c r="A96" s="1145" t="s">
        <v>73</v>
      </c>
      <c r="B96" s="1146"/>
      <c r="C96" s="1147"/>
      <c r="D96" s="31"/>
      <c r="E96" s="3"/>
      <c r="F96" s="3"/>
      <c r="G96" s="3"/>
      <c r="H96" s="3"/>
      <c r="I96" s="3"/>
      <c r="J96" s="3"/>
      <c r="K96" s="415"/>
    </row>
    <row r="97" spans="1:11" s="23" customFormat="1" ht="9.9499999999999993" customHeight="1">
      <c r="A97" s="2"/>
      <c r="B97" s="7"/>
      <c r="C97" s="7"/>
      <c r="D97" s="2"/>
      <c r="E97" s="7"/>
      <c r="F97" s="7"/>
      <c r="G97" s="7"/>
      <c r="H97" s="7"/>
      <c r="I97" s="7"/>
      <c r="J97" s="7"/>
      <c r="K97" s="414"/>
    </row>
    <row r="98" spans="1:11" s="43" customFormat="1" ht="9.9499999999999993" customHeight="1">
      <c r="A98" s="42" t="s">
        <v>77</v>
      </c>
      <c r="B98" s="56"/>
      <c r="C98" s="56"/>
      <c r="D98" s="109"/>
      <c r="E98" s="105"/>
      <c r="F98" s="105"/>
      <c r="G98" s="106"/>
      <c r="H98" s="106"/>
      <c r="I98" s="105"/>
      <c r="J98" s="56"/>
      <c r="K98" s="414"/>
    </row>
    <row r="99" spans="1:11" s="23" customFormat="1" ht="8.65" customHeight="1">
      <c r="A99" s="10" t="s">
        <v>62</v>
      </c>
      <c r="B99" s="118"/>
      <c r="C99" s="118"/>
      <c r="D99" s="4"/>
      <c r="E99" s="13">
        <v>-35963</v>
      </c>
      <c r="F99" s="13">
        <v>-36360</v>
      </c>
      <c r="G99" s="13">
        <v>-44386</v>
      </c>
      <c r="H99" s="13">
        <v>-54972</v>
      </c>
      <c r="I99" s="13">
        <v>-53590</v>
      </c>
      <c r="J99" s="7"/>
      <c r="K99" s="414"/>
    </row>
    <row r="100" spans="1:11" s="23" customFormat="1" ht="8.65" customHeight="1">
      <c r="A100" s="10" t="s">
        <v>63</v>
      </c>
      <c r="B100" s="118"/>
      <c r="C100" s="118"/>
      <c r="D100" s="4"/>
      <c r="E100" s="13">
        <v>-12123</v>
      </c>
      <c r="F100" s="13">
        <v>-7848</v>
      </c>
      <c r="G100" s="13">
        <v>-12903</v>
      </c>
      <c r="H100" s="13">
        <v>-14455</v>
      </c>
      <c r="I100" s="13">
        <v>-2421</v>
      </c>
      <c r="J100" s="7"/>
      <c r="K100" s="414"/>
    </row>
    <row r="101" spans="1:11" s="23" customFormat="1" ht="8.65" customHeight="1">
      <c r="A101" s="10" t="s">
        <v>64</v>
      </c>
      <c r="B101" s="118"/>
      <c r="C101" s="118"/>
      <c r="D101" s="4"/>
      <c r="E101" s="13">
        <v>-78790</v>
      </c>
      <c r="F101" s="13">
        <v>-113891</v>
      </c>
      <c r="G101" s="13">
        <v>-100606</v>
      </c>
      <c r="H101" s="13">
        <v>-111879</v>
      </c>
      <c r="I101" s="13">
        <v>-104169</v>
      </c>
      <c r="J101" s="7"/>
      <c r="K101" s="414"/>
    </row>
    <row r="102" spans="1:11" s="23" customFormat="1" ht="8.65" customHeight="1">
      <c r="A102" s="10" t="s">
        <v>65</v>
      </c>
      <c r="B102" s="118"/>
      <c r="C102" s="118"/>
      <c r="D102" s="4"/>
      <c r="E102" s="13">
        <v>-14123</v>
      </c>
      <c r="F102" s="13">
        <v>-11856</v>
      </c>
      <c r="G102" s="13">
        <v>-24690</v>
      </c>
      <c r="H102" s="13">
        <v>-25717</v>
      </c>
      <c r="I102" s="13">
        <v>-23155</v>
      </c>
      <c r="J102" s="7"/>
      <c r="K102" s="414"/>
    </row>
    <row r="103" spans="1:11" s="23" customFormat="1" ht="8.65" customHeight="1">
      <c r="A103" s="10" t="s">
        <v>66</v>
      </c>
      <c r="B103" s="118"/>
      <c r="C103" s="118"/>
      <c r="D103" s="4"/>
      <c r="E103" s="13">
        <v>-4057</v>
      </c>
      <c r="F103" s="13">
        <v>-3676</v>
      </c>
      <c r="G103" s="13">
        <v>-3965</v>
      </c>
      <c r="H103" s="13">
        <v>-4347</v>
      </c>
      <c r="I103" s="13">
        <v>-4421</v>
      </c>
      <c r="J103" s="7"/>
      <c r="K103" s="414"/>
    </row>
    <row r="104" spans="1:11" s="23" customFormat="1" ht="8.65" customHeight="1">
      <c r="A104" s="10" t="s">
        <v>67</v>
      </c>
      <c r="B104" s="118"/>
      <c r="C104" s="118"/>
      <c r="D104" s="4"/>
      <c r="E104" s="13">
        <v>-23280</v>
      </c>
      <c r="F104" s="13">
        <v>-24706</v>
      </c>
      <c r="G104" s="13">
        <v>-27405</v>
      </c>
      <c r="H104" s="13">
        <v>-30997</v>
      </c>
      <c r="I104" s="13">
        <v>-37800</v>
      </c>
      <c r="J104" s="7"/>
      <c r="K104" s="414"/>
    </row>
    <row r="105" spans="1:11" s="23" customFormat="1" ht="8.65" customHeight="1">
      <c r="A105" s="10" t="s">
        <v>68</v>
      </c>
      <c r="B105" s="118"/>
      <c r="C105" s="118"/>
      <c r="D105" s="4"/>
      <c r="E105" s="13">
        <v>-11467</v>
      </c>
      <c r="F105" s="13">
        <v>-7328</v>
      </c>
      <c r="G105" s="13">
        <v>-7087</v>
      </c>
      <c r="H105" s="13">
        <v>-15179</v>
      </c>
      <c r="I105" s="13">
        <v>-23204</v>
      </c>
      <c r="J105" s="7"/>
      <c r="K105" s="414"/>
    </row>
    <row r="106" spans="1:11" s="23" customFormat="1" ht="8.65" customHeight="1">
      <c r="A106" s="10" t="s">
        <v>69</v>
      </c>
      <c r="B106" s="118"/>
      <c r="C106" s="118"/>
      <c r="D106" s="4"/>
      <c r="E106" s="13">
        <v>-12188</v>
      </c>
      <c r="F106" s="13">
        <v>-13969</v>
      </c>
      <c r="G106" s="13">
        <v>-15807</v>
      </c>
      <c r="H106" s="13">
        <v>-18665</v>
      </c>
      <c r="I106" s="13">
        <v>-21454</v>
      </c>
      <c r="J106" s="7"/>
      <c r="K106" s="414"/>
    </row>
    <row r="107" spans="1:11" s="23" customFormat="1" ht="8.65" customHeight="1">
      <c r="A107" s="10" t="s">
        <v>70</v>
      </c>
      <c r="B107" s="118"/>
      <c r="C107" s="118"/>
      <c r="D107" s="4"/>
      <c r="E107" s="13">
        <v>9197</v>
      </c>
      <c r="F107" s="13">
        <v>-15182</v>
      </c>
      <c r="G107" s="13">
        <v>-5915</v>
      </c>
      <c r="H107" s="13">
        <v>998</v>
      </c>
      <c r="I107" s="13">
        <v>1061</v>
      </c>
      <c r="J107" s="7"/>
      <c r="K107" s="414"/>
    </row>
    <row r="108" spans="1:11" s="23" customFormat="1" ht="8.65" customHeight="1">
      <c r="A108" s="10" t="s">
        <v>71</v>
      </c>
      <c r="B108" s="118"/>
      <c r="C108" s="118"/>
      <c r="D108" s="4"/>
      <c r="E108" s="13">
        <v>185340</v>
      </c>
      <c r="F108" s="13">
        <v>202371</v>
      </c>
      <c r="G108" s="13">
        <v>209358</v>
      </c>
      <c r="H108" s="13">
        <v>226653</v>
      </c>
      <c r="I108" s="13">
        <v>207508</v>
      </c>
      <c r="J108" s="7"/>
      <c r="K108" s="414"/>
    </row>
    <row r="109" spans="1:11" s="23" customFormat="1" ht="8.65" customHeight="1">
      <c r="A109" s="10"/>
      <c r="B109" s="118"/>
      <c r="C109" s="118"/>
      <c r="D109" s="4"/>
      <c r="E109" s="13"/>
      <c r="F109" s="13"/>
      <c r="G109" s="13"/>
      <c r="H109" s="13"/>
      <c r="I109" s="13"/>
      <c r="J109" s="7"/>
      <c r="K109" s="414"/>
    </row>
    <row r="110" spans="1:11" s="43" customFormat="1" ht="9.9499999999999993" customHeight="1">
      <c r="A110" s="110" t="s">
        <v>262</v>
      </c>
      <c r="B110" s="120"/>
      <c r="C110" s="120"/>
      <c r="D110" s="112"/>
      <c r="E110" s="90">
        <v>2546</v>
      </c>
      <c r="F110" s="90">
        <v>-32445</v>
      </c>
      <c r="G110" s="90">
        <v>-33406</v>
      </c>
      <c r="H110" s="90">
        <v>-48560</v>
      </c>
      <c r="I110" s="90">
        <v>-61645</v>
      </c>
      <c r="J110" s="111">
        <v>-173510</v>
      </c>
      <c r="K110" s="414"/>
    </row>
    <row r="111" spans="1:11" s="23" customFormat="1" ht="9.9499999999999993" customHeight="1">
      <c r="A111" s="2"/>
      <c r="B111" s="7"/>
      <c r="C111" s="7"/>
      <c r="D111" s="2"/>
      <c r="E111" s="22"/>
      <c r="F111" s="22"/>
      <c r="G111" s="24"/>
      <c r="H111" s="24"/>
      <c r="I111" s="22"/>
      <c r="J111" s="7"/>
      <c r="K111" s="414"/>
    </row>
    <row r="112" spans="1:11" s="43" customFormat="1" ht="9.9499999999999993" customHeight="1">
      <c r="A112" s="42" t="s">
        <v>78</v>
      </c>
      <c r="B112" s="56"/>
      <c r="C112" s="56"/>
      <c r="D112" s="109"/>
      <c r="E112" s="56"/>
      <c r="F112" s="56"/>
      <c r="G112" s="56"/>
      <c r="H112" s="56"/>
      <c r="I112" s="56"/>
      <c r="J112" s="56"/>
      <c r="K112" s="414"/>
    </row>
    <row r="113" spans="1:12" s="25" customFormat="1" ht="8.85" customHeight="1">
      <c r="A113" s="2"/>
      <c r="B113" s="3"/>
      <c r="C113" s="3"/>
      <c r="D113" s="2"/>
      <c r="E113" s="7"/>
      <c r="F113" s="7"/>
      <c r="G113" s="7"/>
      <c r="H113" s="7"/>
      <c r="I113" s="7"/>
      <c r="J113" s="7"/>
      <c r="K113" s="415"/>
    </row>
    <row r="114" spans="1:12" s="43" customFormat="1" ht="9.9499999999999993" customHeight="1">
      <c r="A114" s="42" t="s">
        <v>61</v>
      </c>
      <c r="B114" s="56"/>
      <c r="C114" s="56"/>
      <c r="D114" s="109"/>
      <c r="E114" s="105"/>
      <c r="F114" s="105"/>
      <c r="G114" s="106"/>
      <c r="H114" s="106"/>
      <c r="I114" s="105"/>
      <c r="J114" s="56"/>
      <c r="K114" s="414"/>
    </row>
    <row r="115" spans="1:12" s="23" customFormat="1" ht="8.65" customHeight="1">
      <c r="A115" s="10" t="s">
        <v>79</v>
      </c>
      <c r="B115" s="118"/>
      <c r="C115" s="118"/>
      <c r="D115" s="4"/>
      <c r="E115" s="13">
        <v>51667</v>
      </c>
      <c r="F115" s="13">
        <v>50536</v>
      </c>
      <c r="G115" s="13">
        <v>52778</v>
      </c>
      <c r="H115" s="13">
        <v>38595</v>
      </c>
      <c r="I115" s="14">
        <v>29798</v>
      </c>
      <c r="J115" s="7"/>
      <c r="K115" s="414"/>
    </row>
    <row r="116" spans="1:12" s="23" customFormat="1" ht="8.65" customHeight="1">
      <c r="A116" s="10" t="s">
        <v>80</v>
      </c>
      <c r="B116" s="118"/>
      <c r="C116" s="118"/>
      <c r="D116" s="4"/>
      <c r="E116" s="13">
        <v>83008</v>
      </c>
      <c r="F116" s="13">
        <v>102562</v>
      </c>
      <c r="G116" s="13">
        <v>99381</v>
      </c>
      <c r="H116" s="13">
        <v>105970</v>
      </c>
      <c r="I116" s="14">
        <v>103359</v>
      </c>
      <c r="J116" s="7"/>
      <c r="K116" s="414"/>
    </row>
    <row r="117" spans="1:12" s="23" customFormat="1" ht="8.65" customHeight="1">
      <c r="A117" s="10" t="s">
        <v>81</v>
      </c>
      <c r="B117" s="118"/>
      <c r="C117" s="118"/>
      <c r="D117" s="4"/>
      <c r="E117" s="13">
        <v>201</v>
      </c>
      <c r="F117" s="13">
        <v>157</v>
      </c>
      <c r="G117" s="13">
        <v>561</v>
      </c>
      <c r="H117" s="13">
        <v>135</v>
      </c>
      <c r="I117" s="14">
        <v>412</v>
      </c>
      <c r="J117" s="7"/>
      <c r="K117" s="414"/>
    </row>
    <row r="118" spans="1:12" s="23" customFormat="1" ht="8.65" customHeight="1">
      <c r="A118" s="10" t="s">
        <v>82</v>
      </c>
      <c r="B118" s="118"/>
      <c r="C118" s="118"/>
      <c r="D118" s="4"/>
      <c r="E118" s="13">
        <v>18635</v>
      </c>
      <c r="F118" s="13">
        <v>25140</v>
      </c>
      <c r="G118" s="13">
        <v>50905</v>
      </c>
      <c r="H118" s="13">
        <v>51887</v>
      </c>
      <c r="I118" s="14">
        <v>55239</v>
      </c>
      <c r="J118" s="7"/>
      <c r="K118" s="414"/>
    </row>
    <row r="119" spans="1:12" s="23" customFormat="1" ht="8.65" customHeight="1">
      <c r="A119" s="10" t="s">
        <v>83</v>
      </c>
      <c r="B119" s="118"/>
      <c r="C119" s="118"/>
      <c r="D119" s="4"/>
      <c r="E119" s="13">
        <v>0</v>
      </c>
      <c r="F119" s="13">
        <v>0</v>
      </c>
      <c r="G119" s="13">
        <v>0</v>
      </c>
      <c r="H119" s="13">
        <v>0</v>
      </c>
      <c r="I119" s="14">
        <v>0</v>
      </c>
      <c r="J119" s="7"/>
      <c r="K119" s="414"/>
    </row>
    <row r="120" spans="1:12" s="23" customFormat="1" ht="8.65" customHeight="1">
      <c r="A120" s="10" t="s">
        <v>84</v>
      </c>
      <c r="B120" s="118"/>
      <c r="C120" s="118"/>
      <c r="D120" s="4"/>
      <c r="E120" s="13">
        <v>113437</v>
      </c>
      <c r="F120" s="13">
        <v>148551</v>
      </c>
      <c r="G120" s="13">
        <v>137422</v>
      </c>
      <c r="H120" s="13">
        <v>170125</v>
      </c>
      <c r="I120" s="14">
        <v>181294</v>
      </c>
      <c r="J120" s="7"/>
      <c r="K120" s="414"/>
    </row>
    <row r="121" spans="1:12" s="23" customFormat="1" ht="8.65" customHeight="1">
      <c r="A121" s="10" t="s">
        <v>85</v>
      </c>
      <c r="B121" s="118"/>
      <c r="C121" s="118"/>
      <c r="D121" s="4"/>
      <c r="E121" s="13">
        <v>114018</v>
      </c>
      <c r="F121" s="13">
        <v>107719</v>
      </c>
      <c r="G121" s="13">
        <v>107905</v>
      </c>
      <c r="H121" s="13">
        <v>92836</v>
      </c>
      <c r="I121" s="14">
        <v>74054</v>
      </c>
      <c r="J121" s="7"/>
      <c r="K121" s="414"/>
    </row>
    <row r="122" spans="1:12" s="23" customFormat="1" ht="8.65" customHeight="1">
      <c r="A122" s="10" t="s">
        <v>86</v>
      </c>
      <c r="B122" s="118"/>
      <c r="C122" s="118"/>
      <c r="D122" s="4"/>
      <c r="E122" s="13">
        <v>0</v>
      </c>
      <c r="F122" s="13">
        <v>0</v>
      </c>
      <c r="G122" s="13">
        <v>0</v>
      </c>
      <c r="H122" s="13">
        <v>0</v>
      </c>
      <c r="I122" s="14">
        <v>0</v>
      </c>
      <c r="J122" s="7"/>
      <c r="K122" s="414"/>
    </row>
    <row r="123" spans="1:12" s="23" customFormat="1" ht="8.65" customHeight="1">
      <c r="A123" s="10" t="s">
        <v>87</v>
      </c>
      <c r="B123" s="118"/>
      <c r="C123" s="118"/>
      <c r="D123" s="4"/>
      <c r="E123" s="13">
        <v>7116</v>
      </c>
      <c r="F123" s="13">
        <v>3145</v>
      </c>
      <c r="G123" s="13">
        <v>4535</v>
      </c>
      <c r="H123" s="13">
        <v>6964</v>
      </c>
      <c r="I123" s="14">
        <v>3980</v>
      </c>
      <c r="J123" s="7"/>
      <c r="K123" s="414"/>
    </row>
    <row r="124" spans="1:12" s="23" customFormat="1" ht="8.65" customHeight="1">
      <c r="A124" s="10" t="s">
        <v>88</v>
      </c>
      <c r="B124" s="118"/>
      <c r="C124" s="118"/>
      <c r="D124" s="4"/>
      <c r="E124" s="13">
        <v>13600</v>
      </c>
      <c r="F124" s="13">
        <v>13700</v>
      </c>
      <c r="G124" s="13">
        <v>11600</v>
      </c>
      <c r="H124" s="13">
        <v>10600</v>
      </c>
      <c r="I124" s="14">
        <v>10600</v>
      </c>
      <c r="J124" s="33">
        <v>60100</v>
      </c>
      <c r="K124" s="414"/>
    </row>
    <row r="125" spans="1:12" s="23" customFormat="1" ht="8.65" customHeight="1">
      <c r="A125" s="10"/>
      <c r="B125" s="118"/>
      <c r="C125" s="118"/>
      <c r="D125" s="4"/>
      <c r="E125" s="13"/>
      <c r="F125" s="13"/>
      <c r="G125" s="13"/>
      <c r="H125" s="13"/>
      <c r="I125" s="13"/>
      <c r="J125" s="7"/>
      <c r="K125" s="414"/>
    </row>
    <row r="126" spans="1:12" s="43" customFormat="1" ht="9.9499999999999993" customHeight="1">
      <c r="A126" s="46" t="s">
        <v>72</v>
      </c>
      <c r="B126" s="120"/>
      <c r="C126" s="120"/>
      <c r="D126" s="91"/>
      <c r="E126" s="55">
        <v>401682</v>
      </c>
      <c r="F126" s="55">
        <v>451510</v>
      </c>
      <c r="G126" s="55">
        <v>465087</v>
      </c>
      <c r="H126" s="55">
        <v>477112</v>
      </c>
      <c r="I126" s="55">
        <v>458736</v>
      </c>
      <c r="J126" s="108" t="s">
        <v>270</v>
      </c>
      <c r="K126" s="414"/>
      <c r="L126" s="143"/>
    </row>
    <row r="127" spans="1:12" s="25" customFormat="1" ht="8.85" customHeight="1">
      <c r="A127" s="403" t="s">
        <v>457</v>
      </c>
      <c r="B127" s="404"/>
      <c r="C127" s="404"/>
      <c r="D127" s="403"/>
      <c r="E127" s="405">
        <f>E126-E122-E123-E124</f>
        <v>380966</v>
      </c>
      <c r="F127" s="405">
        <f>F126-F122-F123-F124</f>
        <v>434665</v>
      </c>
      <c r="G127" s="405">
        <f>G126-G122-G123-G124</f>
        <v>448952</v>
      </c>
      <c r="H127" s="405">
        <f>H126-H122-H123-H124</f>
        <v>459548</v>
      </c>
      <c r="I127" s="405">
        <f>I126-I122-I123-I124</f>
        <v>444156</v>
      </c>
      <c r="J127" s="33">
        <v>2254127</v>
      </c>
      <c r="K127" s="414">
        <f>SUM(E127:I127)</f>
        <v>2168287</v>
      </c>
    </row>
    <row r="128" spans="1:12" s="25" customFormat="1" ht="9.9499999999999993" customHeight="1">
      <c r="A128" s="42" t="s">
        <v>74</v>
      </c>
      <c r="B128" s="7"/>
      <c r="C128" s="7"/>
      <c r="D128" s="2"/>
      <c r="E128" s="22"/>
      <c r="F128" s="22"/>
      <c r="G128" s="24"/>
      <c r="H128" s="24"/>
      <c r="I128" s="22"/>
      <c r="J128" s="7"/>
      <c r="K128" s="414"/>
    </row>
    <row r="129" spans="1:12" s="25" customFormat="1" ht="8.65" customHeight="1">
      <c r="A129" s="10" t="s">
        <v>89</v>
      </c>
      <c r="B129" s="118"/>
      <c r="C129" s="118"/>
      <c r="D129" s="4"/>
      <c r="E129" s="13">
        <v>218439</v>
      </c>
      <c r="F129" s="13">
        <v>228674</v>
      </c>
      <c r="G129" s="13">
        <v>242771</v>
      </c>
      <c r="H129" s="13">
        <v>252640</v>
      </c>
      <c r="I129" s="14">
        <v>205517</v>
      </c>
      <c r="J129" s="7"/>
      <c r="K129" s="414"/>
    </row>
    <row r="130" spans="1:12" s="25" customFormat="1" ht="8.65" customHeight="1">
      <c r="A130" s="10" t="s">
        <v>90</v>
      </c>
      <c r="B130" s="118"/>
      <c r="C130" s="118"/>
      <c r="D130" s="4"/>
      <c r="E130" s="13">
        <v>13730</v>
      </c>
      <c r="F130" s="13">
        <v>13247</v>
      </c>
      <c r="G130" s="13">
        <v>11526</v>
      </c>
      <c r="H130" s="13">
        <v>12643</v>
      </c>
      <c r="I130" s="14">
        <v>11488</v>
      </c>
      <c r="J130" s="7"/>
      <c r="K130" s="414"/>
    </row>
    <row r="131" spans="1:12" s="25" customFormat="1" ht="8.65" customHeight="1">
      <c r="A131" s="10" t="s">
        <v>91</v>
      </c>
      <c r="B131" s="118"/>
      <c r="C131" s="118"/>
      <c r="D131" s="4"/>
      <c r="E131" s="13">
        <v>73075</v>
      </c>
      <c r="F131" s="13">
        <v>75263</v>
      </c>
      <c r="G131" s="13">
        <v>74449</v>
      </c>
      <c r="H131" s="13">
        <v>69256</v>
      </c>
      <c r="I131" s="14">
        <v>75040</v>
      </c>
      <c r="J131" s="7"/>
      <c r="K131" s="414"/>
    </row>
    <row r="132" spans="1:12" s="25" customFormat="1" ht="8.65" customHeight="1">
      <c r="A132" s="10" t="s">
        <v>92</v>
      </c>
      <c r="B132" s="118"/>
      <c r="C132" s="118"/>
      <c r="D132" s="4"/>
      <c r="E132" s="13">
        <v>73847</v>
      </c>
      <c r="F132" s="13">
        <v>73714</v>
      </c>
      <c r="G132" s="13">
        <v>69338</v>
      </c>
      <c r="H132" s="13">
        <v>73893</v>
      </c>
      <c r="I132" s="14">
        <v>73969</v>
      </c>
      <c r="J132" s="7"/>
      <c r="K132" s="414"/>
    </row>
    <row r="133" spans="1:12" s="25" customFormat="1" ht="8.65" customHeight="1">
      <c r="A133" s="10" t="s">
        <v>230</v>
      </c>
      <c r="B133" s="118"/>
      <c r="C133" s="118"/>
      <c r="D133" s="4"/>
      <c r="E133" s="13">
        <v>522</v>
      </c>
      <c r="F133" s="13">
        <v>1416</v>
      </c>
      <c r="G133" s="13">
        <v>323</v>
      </c>
      <c r="H133" s="13">
        <v>327</v>
      </c>
      <c r="I133" s="14">
        <v>137</v>
      </c>
      <c r="J133" s="7"/>
      <c r="K133" s="414"/>
    </row>
    <row r="134" spans="1:12" s="25" customFormat="1" ht="8.65" customHeight="1">
      <c r="A134" s="10" t="s">
        <v>93</v>
      </c>
      <c r="B134" s="118"/>
      <c r="C134" s="118"/>
      <c r="D134" s="4"/>
      <c r="E134" s="13">
        <v>9192</v>
      </c>
      <c r="F134" s="13">
        <v>9791</v>
      </c>
      <c r="G134" s="13">
        <v>5066</v>
      </c>
      <c r="H134" s="13">
        <v>7222</v>
      </c>
      <c r="I134" s="14">
        <v>11779</v>
      </c>
      <c r="J134" s="7"/>
      <c r="K134" s="414"/>
    </row>
    <row r="135" spans="1:12" s="25" customFormat="1" ht="8.65" customHeight="1">
      <c r="A135" s="10" t="s">
        <v>94</v>
      </c>
      <c r="B135" s="118"/>
      <c r="C135" s="118"/>
      <c r="D135" s="4"/>
      <c r="E135" s="13">
        <v>690</v>
      </c>
      <c r="F135" s="13">
        <v>3260</v>
      </c>
      <c r="G135" s="13">
        <v>4148</v>
      </c>
      <c r="H135" s="13">
        <v>1971</v>
      </c>
      <c r="I135" s="14">
        <v>2233</v>
      </c>
      <c r="J135" s="7"/>
      <c r="K135" s="414"/>
    </row>
    <row r="136" spans="1:12" s="25" customFormat="1" ht="8.65" customHeight="1">
      <c r="A136" s="10" t="s">
        <v>95</v>
      </c>
      <c r="B136" s="118"/>
      <c r="C136" s="118"/>
      <c r="D136" s="4"/>
      <c r="E136" s="13">
        <v>0</v>
      </c>
      <c r="F136" s="13">
        <v>0</v>
      </c>
      <c r="G136" s="13">
        <v>0</v>
      </c>
      <c r="H136" s="13">
        <v>0</v>
      </c>
      <c r="I136" s="14">
        <v>0</v>
      </c>
      <c r="J136" s="7"/>
      <c r="K136" s="414"/>
    </row>
    <row r="137" spans="1:12" s="25" customFormat="1" ht="8.65" customHeight="1">
      <c r="A137" s="10" t="s">
        <v>96</v>
      </c>
      <c r="B137" s="118"/>
      <c r="C137" s="118"/>
      <c r="D137" s="4"/>
      <c r="E137" s="13">
        <v>1133</v>
      </c>
      <c r="F137" s="13">
        <v>0</v>
      </c>
      <c r="G137" s="13">
        <v>12460</v>
      </c>
      <c r="H137" s="13">
        <v>0</v>
      </c>
      <c r="I137" s="14">
        <v>6328</v>
      </c>
      <c r="J137" s="33">
        <v>60100</v>
      </c>
      <c r="K137" s="414"/>
    </row>
    <row r="138" spans="1:12" s="25" customFormat="1" ht="8.65" customHeight="1">
      <c r="A138" s="10" t="s">
        <v>97</v>
      </c>
      <c r="B138" s="118"/>
      <c r="C138" s="118"/>
      <c r="D138" s="4"/>
      <c r="E138" s="13">
        <v>13600</v>
      </c>
      <c r="F138" s="13">
        <v>13700</v>
      </c>
      <c r="G138" s="13">
        <v>11600</v>
      </c>
      <c r="H138" s="13">
        <v>10600</v>
      </c>
      <c r="I138" s="14">
        <v>10600</v>
      </c>
      <c r="J138" s="108" t="s">
        <v>270</v>
      </c>
      <c r="K138" s="414"/>
      <c r="L138" s="143"/>
    </row>
    <row r="139" spans="1:12" s="25" customFormat="1" ht="8.65" customHeight="1">
      <c r="A139" s="10"/>
      <c r="B139" s="118"/>
      <c r="C139" s="118"/>
      <c r="D139" s="4"/>
      <c r="E139" s="13"/>
      <c r="F139" s="13"/>
      <c r="G139" s="13"/>
      <c r="H139" s="13"/>
      <c r="I139" s="13"/>
      <c r="J139" s="111">
        <v>2080617</v>
      </c>
      <c r="K139" s="414"/>
    </row>
    <row r="140" spans="1:12" s="25" customFormat="1" ht="9.9499999999999993" customHeight="1">
      <c r="A140" s="46" t="s">
        <v>76</v>
      </c>
      <c r="B140" s="129"/>
      <c r="C140" s="129"/>
      <c r="D140" s="58"/>
      <c r="E140" s="55">
        <v>404228</v>
      </c>
      <c r="F140" s="55">
        <v>419065</v>
      </c>
      <c r="G140" s="55">
        <v>431681</v>
      </c>
      <c r="H140" s="55">
        <v>428552</v>
      </c>
      <c r="I140" s="55">
        <v>397091</v>
      </c>
      <c r="J140" s="108" t="s">
        <v>270</v>
      </c>
      <c r="K140" s="414"/>
      <c r="L140" s="143"/>
    </row>
    <row r="141" spans="1:12" s="25" customFormat="1" ht="9.9499999999999993" customHeight="1">
      <c r="A141" s="403" t="s">
        <v>458</v>
      </c>
      <c r="B141" s="405"/>
      <c r="C141" s="405"/>
      <c r="D141" s="403"/>
      <c r="E141" s="428">
        <f>E140-E136-E137-E138</f>
        <v>389495</v>
      </c>
      <c r="F141" s="428">
        <f>F140-F136-F137-F138</f>
        <v>405365</v>
      </c>
      <c r="G141" s="428">
        <f>G140-G136-G137-G138</f>
        <v>407621</v>
      </c>
      <c r="H141" s="428">
        <f>H140-H136-H137-H138</f>
        <v>417952</v>
      </c>
      <c r="I141" s="428">
        <f>I140-I136-I137-I138</f>
        <v>380163</v>
      </c>
      <c r="J141" s="108"/>
      <c r="K141" s="414"/>
      <c r="L141" s="143"/>
    </row>
    <row r="142" spans="1:12" s="25" customFormat="1" ht="13.5" customHeight="1">
      <c r="A142" s="403" t="s">
        <v>460</v>
      </c>
      <c r="B142" s="405"/>
      <c r="C142" s="405"/>
      <c r="D142" s="403"/>
      <c r="E142" s="428">
        <f>E141-E11+E12+E13</f>
        <v>195040</v>
      </c>
      <c r="F142" s="428">
        <f>F141-F11+F12+F13</f>
        <v>197310</v>
      </c>
      <c r="G142" s="428">
        <f>G141-G11+G12+G13</f>
        <v>189984</v>
      </c>
      <c r="H142" s="428">
        <f>H141-H11+H12+H13</f>
        <v>178497</v>
      </c>
      <c r="I142" s="428">
        <f>I141-I11+I12+I13</f>
        <v>203047</v>
      </c>
      <c r="J142" s="111">
        <v>-173510</v>
      </c>
      <c r="K142" s="414">
        <f>SUM(E142:I142)</f>
        <v>963878</v>
      </c>
    </row>
    <row r="143" spans="1:12" s="25" customFormat="1" ht="14.25" customHeight="1">
      <c r="A143" s="403" t="s">
        <v>372</v>
      </c>
      <c r="B143" s="405"/>
      <c r="C143" s="405"/>
      <c r="D143" s="403"/>
      <c r="E143" s="428">
        <f>E141-E14</f>
        <v>195040</v>
      </c>
      <c r="F143" s="428">
        <f>F141-F14</f>
        <v>197310</v>
      </c>
      <c r="G143" s="428">
        <f>G141-G14</f>
        <v>189984</v>
      </c>
      <c r="H143" s="428">
        <f>H141-H14</f>
        <v>178497</v>
      </c>
      <c r="I143" s="428">
        <f>I141-I14</f>
        <v>203047</v>
      </c>
      <c r="J143" s="111"/>
      <c r="K143" s="414"/>
    </row>
    <row r="144" spans="1:12" s="63" customFormat="1" ht="9.9499999999999993" customHeight="1">
      <c r="A144" s="110" t="s">
        <v>261</v>
      </c>
      <c r="B144" s="130"/>
      <c r="C144" s="130"/>
      <c r="D144" s="89"/>
      <c r="E144" s="90">
        <v>2546</v>
      </c>
      <c r="F144" s="90">
        <v>-32445</v>
      </c>
      <c r="G144" s="90">
        <v>-33406</v>
      </c>
      <c r="H144" s="90">
        <v>-48560</v>
      </c>
      <c r="I144" s="90">
        <v>-61645</v>
      </c>
      <c r="J144" s="108" t="s">
        <v>270</v>
      </c>
      <c r="K144" s="414">
        <f>(K127-K142)</f>
        <v>1204409</v>
      </c>
      <c r="L144" s="143"/>
    </row>
    <row r="145" spans="1:11" s="25" customFormat="1" ht="9.9499999999999993" customHeight="1" thickBot="1">
      <c r="A145" s="2"/>
      <c r="B145" s="3"/>
      <c r="C145" s="3"/>
      <c r="D145" s="2"/>
      <c r="E145" s="7"/>
      <c r="F145" s="7"/>
      <c r="G145" s="7"/>
      <c r="H145" s="7"/>
      <c r="I145" s="7"/>
      <c r="J145" s="7" t="s">
        <v>242</v>
      </c>
      <c r="K145" s="414"/>
    </row>
    <row r="146" spans="1:11" s="23" customFormat="1" ht="11.1" customHeight="1" thickBot="1">
      <c r="A146" s="1145" t="s">
        <v>98</v>
      </c>
      <c r="B146" s="1146"/>
      <c r="C146" s="1147"/>
      <c r="D146" s="64"/>
      <c r="E146" s="7"/>
      <c r="F146" s="7"/>
      <c r="G146" s="7"/>
      <c r="H146" s="7"/>
      <c r="I146" s="7"/>
      <c r="J146" s="7"/>
      <c r="K146" s="414"/>
    </row>
    <row r="147" spans="1:11" s="23" customFormat="1" ht="9.9499999999999993" customHeight="1">
      <c r="A147" s="2" t="s">
        <v>99</v>
      </c>
      <c r="B147" s="7"/>
      <c r="C147" s="7"/>
      <c r="D147" s="2"/>
      <c r="E147" s="7"/>
      <c r="F147" s="7"/>
      <c r="G147" s="7"/>
      <c r="H147" s="7"/>
      <c r="I147" s="7"/>
      <c r="J147" s="7"/>
      <c r="K147" s="414"/>
    </row>
    <row r="148" spans="1:11" s="23" customFormat="1" ht="8.65" customHeight="1">
      <c r="A148" s="10" t="s">
        <v>100</v>
      </c>
      <c r="B148" s="9"/>
      <c r="C148" s="10" t="s">
        <v>101</v>
      </c>
      <c r="D148" s="4"/>
      <c r="E148" s="13">
        <v>0</v>
      </c>
      <c r="F148" s="13">
        <v>0</v>
      </c>
      <c r="G148" s="13">
        <v>7200</v>
      </c>
      <c r="H148" s="13">
        <v>7200</v>
      </c>
      <c r="I148" s="14">
        <v>7200</v>
      </c>
      <c r="J148" s="7"/>
      <c r="K148" s="414"/>
    </row>
    <row r="149" spans="1:11" s="23" customFormat="1" ht="8.65" customHeight="1">
      <c r="A149" s="72"/>
      <c r="B149" s="9"/>
      <c r="C149" s="73" t="s">
        <v>102</v>
      </c>
      <c r="D149" s="74"/>
      <c r="E149" s="13">
        <v>0</v>
      </c>
      <c r="F149" s="13">
        <v>0</v>
      </c>
      <c r="G149" s="13">
        <v>0</v>
      </c>
      <c r="H149" s="13">
        <v>0</v>
      </c>
      <c r="I149" s="14">
        <v>0</v>
      </c>
      <c r="J149" s="7"/>
      <c r="K149" s="414"/>
    </row>
    <row r="150" spans="1:11" s="23" customFormat="1" ht="8.65" customHeight="1">
      <c r="A150" s="10" t="s">
        <v>103</v>
      </c>
      <c r="B150" s="9"/>
      <c r="C150" s="10" t="s">
        <v>101</v>
      </c>
      <c r="D150" s="4"/>
      <c r="E150" s="13">
        <v>0</v>
      </c>
      <c r="F150" s="13">
        <v>0</v>
      </c>
      <c r="G150" s="13">
        <v>0</v>
      </c>
      <c r="H150" s="13">
        <v>0</v>
      </c>
      <c r="I150" s="14">
        <v>0</v>
      </c>
      <c r="J150" s="7"/>
      <c r="K150" s="414"/>
    </row>
    <row r="151" spans="1:11" s="23" customFormat="1" ht="8.65" customHeight="1">
      <c r="A151" s="72"/>
      <c r="B151" s="9"/>
      <c r="C151" s="10" t="s">
        <v>102</v>
      </c>
      <c r="D151" s="4"/>
      <c r="E151" s="13">
        <v>0</v>
      </c>
      <c r="F151" s="13">
        <v>0</v>
      </c>
      <c r="G151" s="13">
        <v>0</v>
      </c>
      <c r="H151" s="13">
        <v>0</v>
      </c>
      <c r="I151" s="14">
        <v>0</v>
      </c>
      <c r="J151" s="7"/>
      <c r="K151" s="414"/>
    </row>
    <row r="152" spans="1:11" s="23" customFormat="1" ht="8.65" customHeight="1">
      <c r="A152" s="10" t="s">
        <v>104</v>
      </c>
      <c r="B152" s="9"/>
      <c r="C152" s="10" t="s">
        <v>101</v>
      </c>
      <c r="D152" s="4"/>
      <c r="E152" s="13">
        <v>0</v>
      </c>
      <c r="F152" s="13">
        <v>0</v>
      </c>
      <c r="G152" s="13">
        <v>0</v>
      </c>
      <c r="H152" s="13">
        <v>0</v>
      </c>
      <c r="I152" s="14">
        <v>0</v>
      </c>
      <c r="J152" s="7"/>
      <c r="K152" s="414"/>
    </row>
    <row r="153" spans="1:11" s="23" customFormat="1" ht="8.65" customHeight="1">
      <c r="A153" s="72"/>
      <c r="B153" s="9"/>
      <c r="C153" s="10" t="s">
        <v>102</v>
      </c>
      <c r="D153" s="4"/>
      <c r="E153" s="13">
        <v>0</v>
      </c>
      <c r="F153" s="13">
        <v>0</v>
      </c>
      <c r="G153" s="13">
        <v>0</v>
      </c>
      <c r="H153" s="13">
        <v>0</v>
      </c>
      <c r="I153" s="14">
        <v>0</v>
      </c>
      <c r="J153" s="7"/>
      <c r="K153" s="414"/>
    </row>
    <row r="154" spans="1:11" s="23" customFormat="1" ht="8.65" customHeight="1">
      <c r="A154" s="10" t="s">
        <v>105</v>
      </c>
      <c r="B154" s="9"/>
      <c r="C154" s="10" t="s">
        <v>101</v>
      </c>
      <c r="D154" s="4"/>
      <c r="E154" s="13">
        <v>1600</v>
      </c>
      <c r="F154" s="13">
        <v>1900</v>
      </c>
      <c r="G154" s="13">
        <v>13300</v>
      </c>
      <c r="H154" s="13">
        <v>13750</v>
      </c>
      <c r="I154" s="14">
        <v>13750</v>
      </c>
      <c r="J154" s="7"/>
      <c r="K154" s="414"/>
    </row>
    <row r="155" spans="1:11" s="23" customFormat="1" ht="8.65" customHeight="1">
      <c r="A155" s="72"/>
      <c r="B155" s="9"/>
      <c r="C155" s="10" t="s">
        <v>102</v>
      </c>
      <c r="D155" s="4"/>
      <c r="E155" s="13">
        <v>0</v>
      </c>
      <c r="F155" s="13">
        <v>0</v>
      </c>
      <c r="G155" s="13">
        <v>0</v>
      </c>
      <c r="H155" s="13">
        <v>0</v>
      </c>
      <c r="I155" s="14">
        <v>0</v>
      </c>
      <c r="J155" s="7"/>
      <c r="K155" s="414"/>
    </row>
    <row r="156" spans="1:11" s="23" customFormat="1" ht="8.65" customHeight="1">
      <c r="A156" s="10" t="s">
        <v>106</v>
      </c>
      <c r="B156" s="9"/>
      <c r="C156" s="10" t="s">
        <v>101</v>
      </c>
      <c r="D156" s="4"/>
      <c r="E156" s="13">
        <v>0</v>
      </c>
      <c r="F156" s="13">
        <v>0</v>
      </c>
      <c r="G156" s="13">
        <v>0</v>
      </c>
      <c r="H156" s="13">
        <v>0</v>
      </c>
      <c r="I156" s="14">
        <v>0</v>
      </c>
      <c r="J156" s="7"/>
      <c r="K156" s="414"/>
    </row>
    <row r="157" spans="1:11" s="23" customFormat="1" ht="8.65" customHeight="1">
      <c r="A157" s="72"/>
      <c r="B157" s="9"/>
      <c r="C157" s="10" t="s">
        <v>102</v>
      </c>
      <c r="D157" s="4"/>
      <c r="E157" s="13">
        <v>0</v>
      </c>
      <c r="F157" s="13">
        <v>0</v>
      </c>
      <c r="G157" s="13">
        <v>0</v>
      </c>
      <c r="H157" s="13">
        <v>0</v>
      </c>
      <c r="I157" s="14">
        <v>0</v>
      </c>
      <c r="J157" s="7"/>
      <c r="K157" s="414"/>
    </row>
    <row r="158" spans="1:11" s="23" customFormat="1" ht="8.65" customHeight="1">
      <c r="A158" s="10" t="s">
        <v>107</v>
      </c>
      <c r="B158" s="9"/>
      <c r="C158" s="10" t="s">
        <v>101</v>
      </c>
      <c r="D158" s="4"/>
      <c r="E158" s="13">
        <v>0</v>
      </c>
      <c r="F158" s="13">
        <v>0</v>
      </c>
      <c r="G158" s="13">
        <v>0</v>
      </c>
      <c r="H158" s="13">
        <v>0</v>
      </c>
      <c r="I158" s="14">
        <v>0</v>
      </c>
      <c r="J158" s="7"/>
      <c r="K158" s="414"/>
    </row>
    <row r="159" spans="1:11" s="23" customFormat="1" ht="8.65" customHeight="1">
      <c r="A159" s="72"/>
      <c r="B159" s="9"/>
      <c r="C159" s="10" t="s">
        <v>102</v>
      </c>
      <c r="D159" s="4"/>
      <c r="E159" s="13">
        <v>0</v>
      </c>
      <c r="F159" s="13">
        <v>0</v>
      </c>
      <c r="G159" s="13">
        <v>0</v>
      </c>
      <c r="H159" s="13">
        <v>0</v>
      </c>
      <c r="I159" s="14">
        <v>0</v>
      </c>
      <c r="J159" s="7"/>
      <c r="K159" s="414"/>
    </row>
    <row r="160" spans="1:11" s="23" customFormat="1" ht="8.65" customHeight="1">
      <c r="A160" s="10" t="s">
        <v>108</v>
      </c>
      <c r="B160" s="9"/>
      <c r="C160" s="10" t="s">
        <v>101</v>
      </c>
      <c r="D160" s="4"/>
      <c r="E160" s="13">
        <v>0</v>
      </c>
      <c r="F160" s="13">
        <v>0</v>
      </c>
      <c r="G160" s="13">
        <v>0</v>
      </c>
      <c r="H160" s="13">
        <v>0</v>
      </c>
      <c r="I160" s="14">
        <v>0</v>
      </c>
      <c r="J160" s="7"/>
      <c r="K160" s="414"/>
    </row>
    <row r="161" spans="1:11" s="23" customFormat="1" ht="8.65" customHeight="1">
      <c r="A161" s="72"/>
      <c r="B161" s="9"/>
      <c r="C161" s="10" t="s">
        <v>102</v>
      </c>
      <c r="D161" s="4"/>
      <c r="E161" s="13">
        <v>0</v>
      </c>
      <c r="F161" s="13">
        <v>0</v>
      </c>
      <c r="G161" s="13">
        <v>0</v>
      </c>
      <c r="H161" s="13">
        <v>0</v>
      </c>
      <c r="I161" s="14">
        <v>0</v>
      </c>
      <c r="J161" s="7"/>
      <c r="K161" s="414"/>
    </row>
    <row r="162" spans="1:11" s="23" customFormat="1" ht="8.65" customHeight="1">
      <c r="A162" s="10" t="s">
        <v>109</v>
      </c>
      <c r="B162" s="9"/>
      <c r="C162" s="10" t="s">
        <v>101</v>
      </c>
      <c r="D162" s="4"/>
      <c r="E162" s="13">
        <v>10300</v>
      </c>
      <c r="F162" s="13">
        <v>10300</v>
      </c>
      <c r="G162" s="13">
        <v>10300</v>
      </c>
      <c r="H162" s="13">
        <v>10300</v>
      </c>
      <c r="I162" s="14">
        <v>10300</v>
      </c>
      <c r="J162" s="7"/>
      <c r="K162" s="414"/>
    </row>
    <row r="163" spans="1:11" s="23" customFormat="1" ht="8.65" customHeight="1">
      <c r="A163" s="72"/>
      <c r="B163" s="9"/>
      <c r="C163" s="10" t="s">
        <v>102</v>
      </c>
      <c r="D163" s="4"/>
      <c r="E163" s="13">
        <v>0</v>
      </c>
      <c r="F163" s="13">
        <v>0</v>
      </c>
      <c r="G163" s="13">
        <v>0</v>
      </c>
      <c r="H163" s="13">
        <v>0</v>
      </c>
      <c r="I163" s="14">
        <v>0</v>
      </c>
      <c r="J163" s="7"/>
      <c r="K163" s="414"/>
    </row>
    <row r="164" spans="1:11" s="23" customFormat="1" ht="8.65" customHeight="1">
      <c r="A164" s="10" t="s">
        <v>219</v>
      </c>
      <c r="B164" s="9"/>
      <c r="C164" s="10" t="s">
        <v>101</v>
      </c>
      <c r="D164" s="4"/>
      <c r="E164" s="13">
        <v>0</v>
      </c>
      <c r="F164" s="13">
        <v>12794</v>
      </c>
      <c r="G164" s="13">
        <v>12700</v>
      </c>
      <c r="H164" s="13">
        <v>10300</v>
      </c>
      <c r="I164" s="14">
        <v>11740</v>
      </c>
      <c r="J164" s="7"/>
      <c r="K164" s="414"/>
    </row>
    <row r="165" spans="1:11" s="23" customFormat="1" ht="8.65" customHeight="1">
      <c r="A165" s="72"/>
      <c r="B165" s="9"/>
      <c r="C165" s="10" t="s">
        <v>102</v>
      </c>
      <c r="D165" s="4"/>
      <c r="E165" s="13">
        <v>0</v>
      </c>
      <c r="F165" s="13">
        <v>0</v>
      </c>
      <c r="G165" s="13">
        <v>0</v>
      </c>
      <c r="H165" s="13">
        <v>0</v>
      </c>
      <c r="I165" s="14">
        <v>0</v>
      </c>
      <c r="J165" s="7"/>
      <c r="K165" s="414"/>
    </row>
    <row r="166" spans="1:11" s="23" customFormat="1" ht="8.65" customHeight="1">
      <c r="A166" s="10" t="s">
        <v>110</v>
      </c>
      <c r="B166" s="9"/>
      <c r="C166" s="10" t="s">
        <v>101</v>
      </c>
      <c r="D166" s="4"/>
      <c r="E166" s="13">
        <v>0</v>
      </c>
      <c r="F166" s="13">
        <v>0</v>
      </c>
      <c r="G166" s="13">
        <v>0</v>
      </c>
      <c r="H166" s="13">
        <v>1200</v>
      </c>
      <c r="I166" s="14">
        <v>1200</v>
      </c>
      <c r="J166" s="7"/>
      <c r="K166" s="414"/>
    </row>
    <row r="167" spans="1:11" s="23" customFormat="1" ht="8.65" customHeight="1">
      <c r="A167" s="72"/>
      <c r="B167" s="9"/>
      <c r="C167" s="10" t="s">
        <v>102</v>
      </c>
      <c r="D167" s="4"/>
      <c r="E167" s="13">
        <v>0</v>
      </c>
      <c r="F167" s="13">
        <v>0</v>
      </c>
      <c r="G167" s="13">
        <v>0</v>
      </c>
      <c r="H167" s="13">
        <v>0</v>
      </c>
      <c r="I167" s="14"/>
      <c r="J167" s="7"/>
      <c r="K167" s="414"/>
    </row>
    <row r="168" spans="1:11" s="25" customFormat="1" ht="8.65" customHeight="1">
      <c r="A168" s="10" t="s">
        <v>111</v>
      </c>
      <c r="B168" s="5"/>
      <c r="C168" s="10" t="s">
        <v>112</v>
      </c>
      <c r="D168" s="4"/>
      <c r="E168" s="13">
        <v>0</v>
      </c>
      <c r="F168" s="13">
        <v>0</v>
      </c>
      <c r="G168" s="13">
        <v>0</v>
      </c>
      <c r="H168" s="13">
        <v>0</v>
      </c>
      <c r="I168" s="14">
        <v>0</v>
      </c>
      <c r="J168" s="7"/>
      <c r="K168" s="414"/>
    </row>
    <row r="169" spans="1:11" s="23" customFormat="1" ht="9.9499999999999993" customHeight="1">
      <c r="A169" s="10"/>
      <c r="B169" s="9"/>
      <c r="C169" s="131"/>
      <c r="D169" s="4"/>
      <c r="E169" s="13"/>
      <c r="F169" s="13"/>
      <c r="G169" s="13"/>
      <c r="H169" s="13"/>
      <c r="I169" s="13"/>
      <c r="J169" s="7"/>
      <c r="K169" s="414"/>
    </row>
    <row r="170" spans="1:11" s="25" customFormat="1" ht="9.9499999999999993" customHeight="1">
      <c r="A170" s="46" t="s">
        <v>220</v>
      </c>
      <c r="B170" s="126"/>
      <c r="C170" s="126"/>
      <c r="D170" s="91"/>
      <c r="E170" s="55">
        <v>11900</v>
      </c>
      <c r="F170" s="55">
        <v>24994</v>
      </c>
      <c r="G170" s="55">
        <v>43500</v>
      </c>
      <c r="H170" s="55">
        <v>42750</v>
      </c>
      <c r="I170" s="55">
        <v>44190</v>
      </c>
      <c r="J170" s="7"/>
      <c r="K170" s="414"/>
    </row>
    <row r="171" spans="1:11" s="25" customFormat="1" ht="9.9499999999999993" customHeight="1">
      <c r="A171" s="46" t="s">
        <v>113</v>
      </c>
      <c r="B171" s="126"/>
      <c r="C171" s="126"/>
      <c r="D171" s="91"/>
      <c r="E171" s="55">
        <v>0</v>
      </c>
      <c r="F171" s="55">
        <v>0</v>
      </c>
      <c r="G171" s="55">
        <v>0</v>
      </c>
      <c r="H171" s="55">
        <v>0</v>
      </c>
      <c r="I171" s="55">
        <v>0</v>
      </c>
      <c r="J171" s="7"/>
      <c r="K171" s="414"/>
    </row>
    <row r="172" spans="1:11" s="25" customFormat="1" ht="9.9499999999999993" customHeight="1">
      <c r="A172" s="2"/>
      <c r="B172" s="3"/>
      <c r="C172" s="3"/>
      <c r="D172" s="2"/>
      <c r="E172" s="7"/>
      <c r="F172" s="7"/>
      <c r="G172" s="7"/>
      <c r="H172" s="7"/>
      <c r="I172" s="7"/>
      <c r="J172" s="7"/>
      <c r="K172" s="414"/>
    </row>
    <row r="173" spans="1:11" s="25" customFormat="1" ht="9.9499999999999993" customHeight="1">
      <c r="A173" s="46" t="s">
        <v>114</v>
      </c>
      <c r="B173" s="120"/>
      <c r="C173" s="120"/>
      <c r="D173" s="91"/>
      <c r="E173" s="55">
        <v>11900</v>
      </c>
      <c r="F173" s="55">
        <v>24994</v>
      </c>
      <c r="G173" s="55">
        <v>43500</v>
      </c>
      <c r="H173" s="55">
        <v>42750</v>
      </c>
      <c r="I173" s="55">
        <v>44190</v>
      </c>
      <c r="J173" s="7"/>
      <c r="K173" s="414"/>
    </row>
    <row r="174" spans="1:11" s="25" customFormat="1" ht="8.65" customHeight="1">
      <c r="A174" s="66" t="s">
        <v>115</v>
      </c>
      <c r="B174" s="132"/>
      <c r="C174" s="132"/>
      <c r="D174" s="67"/>
      <c r="E174" s="1187">
        <v>0</v>
      </c>
      <c r="F174" s="1187">
        <v>0</v>
      </c>
      <c r="G174" s="1187">
        <v>0</v>
      </c>
      <c r="H174" s="1187">
        <v>-1200</v>
      </c>
      <c r="I174" s="1185">
        <v>-1200</v>
      </c>
      <c r="J174" s="7"/>
      <c r="K174" s="414"/>
    </row>
    <row r="175" spans="1:11" s="25" customFormat="1" ht="8.65" customHeight="1">
      <c r="A175" s="11" t="s">
        <v>116</v>
      </c>
      <c r="B175" s="133"/>
      <c r="C175" s="133"/>
      <c r="D175" s="68"/>
      <c r="E175" s="1188"/>
      <c r="F175" s="1188"/>
      <c r="G175" s="1188"/>
      <c r="H175" s="1188"/>
      <c r="I175" s="1186"/>
      <c r="J175" s="7"/>
      <c r="K175" s="414"/>
    </row>
    <row r="176" spans="1:11" s="25" customFormat="1" ht="9.9499999999999993" customHeight="1">
      <c r="A176" s="46" t="s">
        <v>117</v>
      </c>
      <c r="B176" s="120"/>
      <c r="C176" s="120"/>
      <c r="D176" s="91"/>
      <c r="E176" s="55">
        <v>11900</v>
      </c>
      <c r="F176" s="55">
        <v>24994</v>
      </c>
      <c r="G176" s="55">
        <v>43500</v>
      </c>
      <c r="H176" s="55">
        <v>41550</v>
      </c>
      <c r="I176" s="55">
        <v>42990</v>
      </c>
      <c r="J176" s="7"/>
      <c r="K176" s="414"/>
    </row>
    <row r="177" spans="1:11" s="23" customFormat="1" ht="9.9499999999999993" customHeight="1" thickBot="1">
      <c r="A177" s="2"/>
      <c r="B177" s="7"/>
      <c r="C177" s="7"/>
      <c r="D177" s="2"/>
      <c r="E177" s="7"/>
      <c r="F177" s="7"/>
      <c r="G177" s="7"/>
      <c r="H177" s="7"/>
      <c r="I177" s="7"/>
      <c r="J177" s="7"/>
      <c r="K177" s="414"/>
    </row>
    <row r="178" spans="1:11" s="25" customFormat="1" ht="9.9499999999999993" customHeight="1" thickBot="1">
      <c r="A178" s="77" t="s">
        <v>118</v>
      </c>
      <c r="B178" s="122"/>
      <c r="C178" s="3"/>
      <c r="D178" s="30"/>
      <c r="E178" s="7"/>
      <c r="F178" s="7"/>
      <c r="G178" s="7"/>
      <c r="H178" s="7"/>
      <c r="I178" s="7"/>
      <c r="J178" s="7"/>
      <c r="K178" s="414"/>
    </row>
    <row r="179" spans="1:11" s="23" customFormat="1" ht="9.9499999999999993" customHeight="1">
      <c r="A179" s="2"/>
      <c r="B179" s="7"/>
      <c r="C179" s="7"/>
      <c r="D179" s="2"/>
      <c r="E179" s="7"/>
      <c r="F179" s="7"/>
      <c r="G179" s="7"/>
      <c r="H179" s="7"/>
      <c r="I179" s="7"/>
      <c r="J179" s="7"/>
      <c r="K179" s="414"/>
    </row>
    <row r="180" spans="1:11" s="43" customFormat="1" ht="9.9499999999999993" customHeight="1">
      <c r="A180" s="70" t="s">
        <v>119</v>
      </c>
      <c r="B180" s="120"/>
      <c r="C180" s="120"/>
      <c r="D180" s="71"/>
      <c r="E180" s="69">
        <v>2546</v>
      </c>
      <c r="F180" s="69">
        <v>-32445</v>
      </c>
      <c r="G180" s="69">
        <v>-33406</v>
      </c>
      <c r="H180" s="69">
        <v>-48560</v>
      </c>
      <c r="I180" s="69">
        <v>-61645</v>
      </c>
      <c r="J180" s="56"/>
      <c r="K180" s="414"/>
    </row>
    <row r="181" spans="1:11" s="43" customFormat="1" ht="9.9499999999999993" customHeight="1">
      <c r="A181" s="70" t="s">
        <v>120</v>
      </c>
      <c r="B181" s="120"/>
      <c r="C181" s="120"/>
      <c r="D181" s="71"/>
      <c r="E181" s="69">
        <v>0</v>
      </c>
      <c r="F181" s="69">
        <v>0</v>
      </c>
      <c r="G181" s="69">
        <v>0</v>
      </c>
      <c r="H181" s="69">
        <v>0</v>
      </c>
      <c r="I181" s="69">
        <v>0</v>
      </c>
      <c r="J181" s="56"/>
      <c r="K181" s="414"/>
    </row>
    <row r="182" spans="1:11" s="23" customFormat="1" ht="9.9499999999999993" customHeight="1" thickBot="1">
      <c r="A182" s="65"/>
      <c r="B182" s="121"/>
      <c r="C182" s="121"/>
      <c r="D182" s="4"/>
      <c r="E182" s="13"/>
      <c r="F182" s="13"/>
      <c r="G182" s="13"/>
      <c r="H182" s="13"/>
      <c r="I182" s="13"/>
      <c r="J182" s="7"/>
      <c r="K182" s="414"/>
    </row>
    <row r="183" spans="1:11" s="23" customFormat="1" ht="11.1" customHeight="1" thickTop="1" thickBot="1">
      <c r="A183" s="92" t="s">
        <v>258</v>
      </c>
      <c r="B183" s="134"/>
      <c r="C183" s="135"/>
      <c r="D183" s="93"/>
      <c r="E183" s="90">
        <v>2546</v>
      </c>
      <c r="F183" s="90">
        <v>-32445</v>
      </c>
      <c r="G183" s="90">
        <v>-33406</v>
      </c>
      <c r="H183" s="90">
        <v>-48560</v>
      </c>
      <c r="I183" s="90">
        <v>-61645</v>
      </c>
      <c r="J183" s="78"/>
      <c r="K183" s="414"/>
    </row>
    <row r="184" spans="1:11" s="40" customFormat="1" ht="12" customHeight="1" thickTop="1">
      <c r="A184" s="145">
        <v>45</v>
      </c>
      <c r="B184" s="127" t="s">
        <v>307</v>
      </c>
      <c r="C184" s="39"/>
      <c r="D184" s="1144" t="s">
        <v>29</v>
      </c>
      <c r="E184" s="1144"/>
      <c r="F184" s="1144"/>
      <c r="G184" s="1144"/>
      <c r="H184" s="1144"/>
      <c r="I184" s="76" t="s">
        <v>244</v>
      </c>
      <c r="J184" s="39"/>
      <c r="K184" s="414"/>
    </row>
    <row r="185" spans="1:11" s="41" customFormat="1" ht="9.9499999999999993" customHeight="1">
      <c r="A185" s="128"/>
      <c r="B185" s="29"/>
      <c r="C185" s="29"/>
      <c r="D185" s="27"/>
      <c r="E185" s="27"/>
      <c r="F185" s="27"/>
      <c r="G185" s="27"/>
      <c r="H185" s="27"/>
      <c r="I185" s="26"/>
      <c r="J185" s="29"/>
      <c r="K185" s="414"/>
    </row>
    <row r="186" spans="1:11" s="25" customFormat="1" ht="9.9499999999999993" customHeight="1" thickBot="1">
      <c r="A186" s="1"/>
      <c r="B186" s="3"/>
      <c r="C186" s="3"/>
      <c r="D186" s="94" t="s">
        <v>31</v>
      </c>
      <c r="E186" s="95">
        <v>2005</v>
      </c>
      <c r="F186" s="95">
        <v>2006</v>
      </c>
      <c r="G186" s="95">
        <v>2007</v>
      </c>
      <c r="H186" s="95">
        <v>2008</v>
      </c>
      <c r="I186" s="95">
        <v>2009</v>
      </c>
      <c r="J186" s="3"/>
      <c r="K186" s="414"/>
    </row>
    <row r="187" spans="1:11" s="23" customFormat="1" ht="9.9499999999999993" customHeight="1" thickBot="1">
      <c r="A187" s="1145" t="s">
        <v>121</v>
      </c>
      <c r="B187" s="1146"/>
      <c r="C187" s="1147"/>
      <c r="D187" s="64"/>
      <c r="E187" s="7"/>
      <c r="F187" s="7"/>
      <c r="G187" s="7"/>
      <c r="H187" s="7"/>
      <c r="I187" s="7"/>
      <c r="J187" s="7"/>
      <c r="K187" s="414"/>
    </row>
    <row r="188" spans="1:11" s="23" customFormat="1" ht="9.9499999999999993" customHeight="1">
      <c r="A188" s="2"/>
      <c r="B188" s="7"/>
      <c r="C188" s="7"/>
      <c r="D188" s="2"/>
      <c r="E188" s="7"/>
      <c r="F188" s="7"/>
      <c r="G188" s="7"/>
      <c r="H188" s="7"/>
      <c r="I188" s="7"/>
      <c r="J188" s="7"/>
      <c r="K188" s="414"/>
    </row>
    <row r="189" spans="1:11" s="43" customFormat="1" ht="9.9499999999999993" customHeight="1">
      <c r="A189" s="42" t="s">
        <v>122</v>
      </c>
      <c r="B189" s="56"/>
      <c r="C189" s="56"/>
      <c r="D189" s="109"/>
      <c r="E189" s="56"/>
      <c r="F189" s="56"/>
      <c r="G189" s="56"/>
      <c r="H189" s="7"/>
      <c r="I189" s="56"/>
      <c r="J189" s="56"/>
      <c r="K189" s="414"/>
    </row>
    <row r="190" spans="1:11" s="23" customFormat="1" ht="8.65" customHeight="1">
      <c r="A190" s="2"/>
      <c r="B190" s="7"/>
      <c r="C190" s="7"/>
      <c r="D190" s="2"/>
      <c r="E190" s="7"/>
      <c r="F190" s="7"/>
      <c r="G190" s="7"/>
      <c r="H190" s="7"/>
      <c r="I190" s="7"/>
      <c r="J190" s="7"/>
      <c r="K190" s="414"/>
    </row>
    <row r="191" spans="1:11" s="23" customFormat="1" ht="8.65" customHeight="1">
      <c r="A191" s="10" t="s">
        <v>123</v>
      </c>
      <c r="B191" s="118"/>
      <c r="C191" s="118"/>
      <c r="D191" s="4"/>
      <c r="E191" s="13">
        <v>0</v>
      </c>
      <c r="F191" s="13">
        <v>-35860</v>
      </c>
      <c r="G191" s="13">
        <v>0</v>
      </c>
      <c r="H191" s="13">
        <v>0</v>
      </c>
      <c r="I191" s="14">
        <v>0</v>
      </c>
      <c r="J191" s="7"/>
      <c r="K191" s="414"/>
    </row>
    <row r="192" spans="1:11" s="23" customFormat="1" ht="8.65" customHeight="1">
      <c r="A192" s="10" t="s">
        <v>124</v>
      </c>
      <c r="B192" s="118"/>
      <c r="C192" s="118"/>
      <c r="D192" s="4"/>
      <c r="E192" s="13">
        <v>0</v>
      </c>
      <c r="F192" s="13">
        <v>0</v>
      </c>
      <c r="G192" s="13">
        <v>0</v>
      </c>
      <c r="H192" s="13">
        <v>0</v>
      </c>
      <c r="I192" s="14">
        <v>0</v>
      </c>
      <c r="J192" s="7"/>
      <c r="K192" s="414"/>
    </row>
    <row r="193" spans="1:11" s="23" customFormat="1" ht="8.65" customHeight="1">
      <c r="A193" s="10" t="s">
        <v>125</v>
      </c>
      <c r="B193" s="118"/>
      <c r="C193" s="118"/>
      <c r="D193" s="4"/>
      <c r="E193" s="13">
        <v>0</v>
      </c>
      <c r="F193" s="13">
        <v>0</v>
      </c>
      <c r="G193" s="13">
        <v>0</v>
      </c>
      <c r="H193" s="13">
        <v>0</v>
      </c>
      <c r="I193" s="14">
        <v>0</v>
      </c>
      <c r="J193" s="7"/>
      <c r="K193" s="414"/>
    </row>
    <row r="194" spans="1:11" s="23" customFormat="1" ht="8.65" customHeight="1">
      <c r="A194" s="10" t="s">
        <v>126</v>
      </c>
      <c r="B194" s="118"/>
      <c r="C194" s="118"/>
      <c r="D194" s="4"/>
      <c r="E194" s="13">
        <v>-6539</v>
      </c>
      <c r="F194" s="13">
        <v>-149801</v>
      </c>
      <c r="G194" s="13">
        <v>-49763</v>
      </c>
      <c r="H194" s="13">
        <v>0</v>
      </c>
      <c r="I194" s="14">
        <v>0</v>
      </c>
      <c r="J194" s="7"/>
      <c r="K194" s="414"/>
    </row>
    <row r="195" spans="1:11" s="23" customFormat="1" ht="8.65" customHeight="1">
      <c r="A195" s="10" t="s">
        <v>127</v>
      </c>
      <c r="B195" s="118"/>
      <c r="C195" s="118"/>
      <c r="D195" s="4"/>
      <c r="E195" s="13">
        <v>0</v>
      </c>
      <c r="F195" s="13">
        <v>0</v>
      </c>
      <c r="G195" s="13">
        <v>0</v>
      </c>
      <c r="H195" s="13">
        <v>0</v>
      </c>
      <c r="I195" s="14">
        <v>0</v>
      </c>
      <c r="J195" s="7"/>
      <c r="K195" s="414"/>
    </row>
    <row r="196" spans="1:11" s="23" customFormat="1" ht="8.65" customHeight="1">
      <c r="A196" s="10" t="s">
        <v>128</v>
      </c>
      <c r="B196" s="118"/>
      <c r="C196" s="118"/>
      <c r="D196" s="4"/>
      <c r="E196" s="13">
        <v>0</v>
      </c>
      <c r="F196" s="13">
        <v>0</v>
      </c>
      <c r="G196" s="13">
        <v>0</v>
      </c>
      <c r="H196" s="13">
        <v>0</v>
      </c>
      <c r="I196" s="14">
        <v>0</v>
      </c>
      <c r="J196" s="7"/>
      <c r="K196" s="414"/>
    </row>
    <row r="197" spans="1:11" s="23" customFormat="1" ht="8.65" customHeight="1">
      <c r="A197" s="10" t="s">
        <v>129</v>
      </c>
      <c r="B197" s="118"/>
      <c r="C197" s="118"/>
      <c r="D197" s="4"/>
      <c r="E197" s="13">
        <v>0</v>
      </c>
      <c r="F197" s="13">
        <v>0</v>
      </c>
      <c r="G197" s="13">
        <v>0</v>
      </c>
      <c r="H197" s="13">
        <v>0</v>
      </c>
      <c r="I197" s="14">
        <v>0</v>
      </c>
      <c r="J197" s="7"/>
      <c r="K197" s="414"/>
    </row>
    <row r="198" spans="1:11" s="23" customFormat="1" ht="8.65" customHeight="1">
      <c r="A198" s="10" t="s">
        <v>130</v>
      </c>
      <c r="B198" s="118"/>
      <c r="C198" s="118"/>
      <c r="D198" s="4"/>
      <c r="E198" s="13">
        <v>0</v>
      </c>
      <c r="F198" s="13">
        <v>0</v>
      </c>
      <c r="G198" s="13">
        <v>-9067</v>
      </c>
      <c r="H198" s="13">
        <v>-6449</v>
      </c>
      <c r="I198" s="14">
        <v>0</v>
      </c>
      <c r="J198" s="7"/>
      <c r="K198" s="414"/>
    </row>
    <row r="199" spans="1:11" s="23" customFormat="1" ht="8.65" customHeight="1">
      <c r="A199" s="10" t="s">
        <v>131</v>
      </c>
      <c r="B199" s="118"/>
      <c r="C199" s="118"/>
      <c r="D199" s="4"/>
      <c r="E199" s="13">
        <v>-12794</v>
      </c>
      <c r="F199" s="13">
        <v>-12794</v>
      </c>
      <c r="G199" s="13">
        <v>-90532</v>
      </c>
      <c r="H199" s="13">
        <v>-29293</v>
      </c>
      <c r="I199" s="14">
        <v>-30830</v>
      </c>
      <c r="J199" s="7"/>
      <c r="K199" s="414"/>
    </row>
    <row r="200" spans="1:11" s="25" customFormat="1" ht="8.65" customHeight="1">
      <c r="A200" s="10" t="s">
        <v>132</v>
      </c>
      <c r="B200" s="19"/>
      <c r="C200" s="19"/>
      <c r="D200" s="4"/>
      <c r="E200" s="13">
        <v>0</v>
      </c>
      <c r="F200" s="13">
        <v>0</v>
      </c>
      <c r="G200" s="13">
        <v>0</v>
      </c>
      <c r="H200" s="13">
        <v>0</v>
      </c>
      <c r="I200" s="14">
        <v>0</v>
      </c>
      <c r="J200" s="7"/>
      <c r="K200" s="414"/>
    </row>
    <row r="201" spans="1:11" s="23" customFormat="1" ht="8.65" customHeight="1">
      <c r="A201" s="46" t="s">
        <v>240</v>
      </c>
      <c r="B201" s="120"/>
      <c r="C201" s="120"/>
      <c r="D201" s="71"/>
      <c r="E201" s="56"/>
      <c r="F201" s="56"/>
      <c r="G201" s="56"/>
      <c r="H201" s="56"/>
      <c r="I201" s="56"/>
      <c r="J201" s="7"/>
      <c r="K201" s="414"/>
    </row>
    <row r="202" spans="1:11" s="23" customFormat="1" ht="9.9499999999999993" customHeight="1">
      <c r="A202" s="96" t="s">
        <v>259</v>
      </c>
      <c r="B202" s="136"/>
      <c r="C202" s="120"/>
      <c r="D202" s="93"/>
      <c r="E202" s="90">
        <v>-19333</v>
      </c>
      <c r="F202" s="90">
        <v>-198455</v>
      </c>
      <c r="G202" s="90">
        <v>-149362</v>
      </c>
      <c r="H202" s="90">
        <v>-35742</v>
      </c>
      <c r="I202" s="90">
        <v>-30830</v>
      </c>
      <c r="J202" s="79">
        <v>-433722</v>
      </c>
      <c r="K202" s="414"/>
    </row>
    <row r="203" spans="1:11" s="23" customFormat="1" ht="9.9499999999999993" customHeight="1">
      <c r="A203" s="2"/>
      <c r="B203" s="7"/>
      <c r="C203" s="7"/>
      <c r="D203" s="2"/>
      <c r="E203" s="7"/>
      <c r="F203" s="7"/>
      <c r="G203" s="7"/>
      <c r="H203" s="7"/>
      <c r="I203" s="7"/>
      <c r="J203" s="7"/>
      <c r="K203" s="414"/>
    </row>
    <row r="204" spans="1:11" s="43" customFormat="1" ht="9.9499999999999993" customHeight="1">
      <c r="A204" s="42" t="s">
        <v>133</v>
      </c>
      <c r="B204" s="56"/>
      <c r="C204" s="56"/>
      <c r="D204" s="109"/>
      <c r="E204" s="56"/>
      <c r="F204" s="56"/>
      <c r="G204" s="56"/>
      <c r="H204" s="56"/>
      <c r="I204" s="56"/>
      <c r="J204" s="56"/>
      <c r="K204" s="414"/>
    </row>
    <row r="205" spans="1:11" s="23" customFormat="1" ht="8.65" customHeight="1">
      <c r="A205" s="1"/>
      <c r="B205" s="7"/>
      <c r="C205" s="7"/>
      <c r="D205" s="1"/>
      <c r="E205" s="7"/>
      <c r="F205" s="7"/>
      <c r="G205" s="7"/>
      <c r="H205" s="7"/>
      <c r="I205" s="7"/>
      <c r="J205" s="7"/>
      <c r="K205" s="414"/>
    </row>
    <row r="206" spans="1:11" s="23" customFormat="1" ht="9.9499999999999993" customHeight="1">
      <c r="A206" s="42" t="s">
        <v>134</v>
      </c>
      <c r="B206" s="7"/>
      <c r="C206" s="7"/>
      <c r="D206" s="1"/>
      <c r="E206" s="7"/>
      <c r="F206" s="7"/>
      <c r="G206" s="7"/>
      <c r="H206" s="7"/>
      <c r="I206" s="7"/>
      <c r="J206" s="7"/>
      <c r="K206" s="414"/>
    </row>
    <row r="207" spans="1:11" s="23" customFormat="1" ht="8.65" customHeight="1">
      <c r="A207" s="10" t="s">
        <v>135</v>
      </c>
      <c r="B207" s="118"/>
      <c r="C207" s="118"/>
      <c r="D207" s="4"/>
      <c r="E207" s="13">
        <v>219333</v>
      </c>
      <c r="F207" s="13">
        <v>336297</v>
      </c>
      <c r="G207" s="13">
        <v>393696</v>
      </c>
      <c r="H207" s="13">
        <v>35742</v>
      </c>
      <c r="I207" s="14">
        <v>30830</v>
      </c>
      <c r="J207" s="7"/>
      <c r="K207" s="414"/>
    </row>
    <row r="208" spans="1:11" s="23" customFormat="1" ht="8.65" customHeight="1">
      <c r="A208" s="10" t="s">
        <v>136</v>
      </c>
      <c r="B208" s="118"/>
      <c r="C208" s="118"/>
      <c r="D208" s="4"/>
      <c r="E208" s="13">
        <v>0</v>
      </c>
      <c r="F208" s="13">
        <v>0</v>
      </c>
      <c r="G208" s="13">
        <v>0</v>
      </c>
      <c r="H208" s="13">
        <v>0</v>
      </c>
      <c r="I208" s="14">
        <v>0</v>
      </c>
      <c r="J208" s="7"/>
      <c r="K208" s="414"/>
    </row>
    <row r="209" spans="1:11" s="23" customFormat="1" ht="8.65" customHeight="1">
      <c r="A209" s="10" t="s">
        <v>137</v>
      </c>
      <c r="B209" s="118"/>
      <c r="C209" s="118"/>
      <c r="D209" s="4"/>
      <c r="E209" s="13">
        <v>0</v>
      </c>
      <c r="F209" s="13">
        <v>0</v>
      </c>
      <c r="G209" s="13">
        <v>9067</v>
      </c>
      <c r="H209" s="13">
        <v>0</v>
      </c>
      <c r="I209" s="14">
        <v>0</v>
      </c>
      <c r="J209" s="7"/>
      <c r="K209" s="414"/>
    </row>
    <row r="210" spans="1:11" s="25" customFormat="1" ht="8.65" customHeight="1">
      <c r="A210" s="10" t="s">
        <v>138</v>
      </c>
      <c r="B210" s="19"/>
      <c r="C210" s="19"/>
      <c r="D210" s="4"/>
      <c r="E210" s="13">
        <v>0</v>
      </c>
      <c r="F210" s="13">
        <v>0</v>
      </c>
      <c r="G210" s="13">
        <v>0</v>
      </c>
      <c r="H210" s="13">
        <v>0</v>
      </c>
      <c r="I210" s="14">
        <v>0</v>
      </c>
      <c r="J210" s="7"/>
      <c r="K210" s="414"/>
    </row>
    <row r="211" spans="1:11" s="25" customFormat="1" ht="8.65" customHeight="1">
      <c r="A211" s="10" t="s">
        <v>139</v>
      </c>
      <c r="B211" s="19"/>
      <c r="C211" s="19"/>
      <c r="D211" s="4"/>
      <c r="E211" s="13">
        <v>0</v>
      </c>
      <c r="F211" s="13">
        <v>0</v>
      </c>
      <c r="G211" s="13">
        <v>0</v>
      </c>
      <c r="H211" s="13">
        <v>0</v>
      </c>
      <c r="I211" s="14">
        <v>0</v>
      </c>
      <c r="J211" s="7"/>
      <c r="K211" s="414"/>
    </row>
    <row r="212" spans="1:11" s="25" customFormat="1" ht="8.65" customHeight="1">
      <c r="A212" s="10" t="s">
        <v>140</v>
      </c>
      <c r="B212" s="19"/>
      <c r="C212" s="19"/>
      <c r="D212" s="4"/>
      <c r="E212" s="13">
        <v>0</v>
      </c>
      <c r="F212" s="13">
        <v>0</v>
      </c>
      <c r="G212" s="13">
        <v>0</v>
      </c>
      <c r="H212" s="13">
        <v>0</v>
      </c>
      <c r="I212" s="14">
        <v>0</v>
      </c>
      <c r="J212" s="7"/>
      <c r="K212" s="414"/>
    </row>
    <row r="213" spans="1:11" s="25" customFormat="1" ht="8.65" customHeight="1">
      <c r="A213" s="10"/>
      <c r="B213" s="19"/>
      <c r="C213" s="19"/>
      <c r="D213" s="4"/>
      <c r="E213" s="13"/>
      <c r="F213" s="13"/>
      <c r="G213" s="13"/>
      <c r="H213" s="13"/>
      <c r="I213" s="13"/>
      <c r="J213" s="7"/>
      <c r="K213" s="414"/>
    </row>
    <row r="214" spans="1:11" s="25" customFormat="1" ht="9.9499999999999993" customHeight="1">
      <c r="A214" s="46" t="s">
        <v>141</v>
      </c>
      <c r="B214" s="125"/>
      <c r="C214" s="125"/>
      <c r="D214" s="91"/>
      <c r="E214" s="55">
        <v>219333</v>
      </c>
      <c r="F214" s="55">
        <v>336297</v>
      </c>
      <c r="G214" s="55">
        <v>402763</v>
      </c>
      <c r="H214" s="55">
        <v>35742</v>
      </c>
      <c r="I214" s="55">
        <v>30830</v>
      </c>
      <c r="J214" s="7"/>
      <c r="K214" s="414"/>
    </row>
    <row r="215" spans="1:11" s="25" customFormat="1" ht="8.65" customHeight="1">
      <c r="A215" s="2"/>
      <c r="B215" s="3"/>
      <c r="C215" s="3"/>
      <c r="D215" s="2"/>
      <c r="E215" s="7"/>
      <c r="F215" s="7"/>
      <c r="G215" s="7"/>
      <c r="H215" s="7"/>
      <c r="I215" s="7"/>
      <c r="J215" s="7"/>
      <c r="K215" s="414"/>
    </row>
    <row r="216" spans="1:11" s="23" customFormat="1" ht="9.9499999999999993" customHeight="1">
      <c r="A216" s="42" t="s">
        <v>142</v>
      </c>
      <c r="B216" s="7"/>
      <c r="C216" s="7"/>
      <c r="D216" s="1"/>
      <c r="E216" s="7"/>
      <c r="F216" s="7"/>
      <c r="G216" s="7"/>
      <c r="H216" s="7"/>
      <c r="I216" s="7"/>
      <c r="J216" s="7"/>
      <c r="K216" s="414"/>
    </row>
    <row r="217" spans="1:11" s="25" customFormat="1" ht="8.65" customHeight="1">
      <c r="A217" s="10" t="s">
        <v>143</v>
      </c>
      <c r="B217" s="118"/>
      <c r="C217" s="118"/>
      <c r="D217" s="4"/>
      <c r="E217" s="13">
        <v>0</v>
      </c>
      <c r="F217" s="13">
        <v>0</v>
      </c>
      <c r="G217" s="13">
        <v>0</v>
      </c>
      <c r="H217" s="13">
        <v>0</v>
      </c>
      <c r="I217" s="14">
        <v>0</v>
      </c>
      <c r="J217" s="7"/>
      <c r="K217" s="414"/>
    </row>
    <row r="218" spans="1:11" s="25" customFormat="1" ht="8.65" customHeight="1">
      <c r="A218" s="10" t="s">
        <v>144</v>
      </c>
      <c r="B218" s="118"/>
      <c r="C218" s="118"/>
      <c r="D218" s="4"/>
      <c r="E218" s="13">
        <v>0</v>
      </c>
      <c r="F218" s="13">
        <v>0</v>
      </c>
      <c r="G218" s="13">
        <v>0</v>
      </c>
      <c r="H218" s="13">
        <v>0</v>
      </c>
      <c r="I218" s="14">
        <v>0</v>
      </c>
      <c r="J218" s="7"/>
      <c r="K218" s="414"/>
    </row>
    <row r="219" spans="1:11" s="25" customFormat="1" ht="8.65" customHeight="1">
      <c r="A219" s="10" t="s">
        <v>227</v>
      </c>
      <c r="B219" s="118"/>
      <c r="C219" s="118"/>
      <c r="D219" s="4"/>
      <c r="E219" s="13">
        <v>0</v>
      </c>
      <c r="F219" s="13">
        <v>1392</v>
      </c>
      <c r="G219" s="13">
        <v>0</v>
      </c>
      <c r="H219" s="13">
        <v>0</v>
      </c>
      <c r="I219" s="14">
        <v>0</v>
      </c>
      <c r="J219" s="7"/>
      <c r="K219" s="414"/>
    </row>
    <row r="220" spans="1:11" s="25" customFormat="1" ht="8.65" customHeight="1">
      <c r="A220" s="10" t="s">
        <v>145</v>
      </c>
      <c r="B220" s="118"/>
      <c r="C220" s="118"/>
      <c r="D220" s="4"/>
      <c r="E220" s="13">
        <v>0</v>
      </c>
      <c r="F220" s="13">
        <v>0</v>
      </c>
      <c r="G220" s="13">
        <v>0</v>
      </c>
      <c r="H220" s="13">
        <v>0</v>
      </c>
      <c r="I220" s="14">
        <v>0</v>
      </c>
      <c r="J220" s="7"/>
      <c r="K220" s="414"/>
    </row>
    <row r="221" spans="1:11" s="25" customFormat="1" ht="8.65" customHeight="1">
      <c r="A221" s="10" t="s">
        <v>146</v>
      </c>
      <c r="B221" s="118"/>
      <c r="C221" s="118"/>
      <c r="D221" s="4"/>
      <c r="E221" s="13">
        <v>0</v>
      </c>
      <c r="F221" s="13">
        <v>0</v>
      </c>
      <c r="G221" s="13">
        <v>0</v>
      </c>
      <c r="H221" s="13">
        <v>0</v>
      </c>
      <c r="I221" s="14">
        <v>0</v>
      </c>
      <c r="J221" s="7"/>
      <c r="K221" s="414"/>
    </row>
    <row r="222" spans="1:11" s="25" customFormat="1" ht="8.65" customHeight="1">
      <c r="A222" s="10" t="s">
        <v>147</v>
      </c>
      <c r="B222" s="118"/>
      <c r="C222" s="118"/>
      <c r="D222" s="4"/>
      <c r="E222" s="13">
        <v>200000</v>
      </c>
      <c r="F222" s="13">
        <v>136450</v>
      </c>
      <c r="G222" s="13">
        <v>253401</v>
      </c>
      <c r="H222" s="13">
        <v>0</v>
      </c>
      <c r="I222" s="14">
        <v>0</v>
      </c>
      <c r="J222" s="7"/>
      <c r="K222" s="414"/>
    </row>
    <row r="223" spans="1:11" s="25" customFormat="1" ht="8.65" customHeight="1">
      <c r="A223" s="10" t="s">
        <v>148</v>
      </c>
      <c r="B223" s="118"/>
      <c r="C223" s="118"/>
      <c r="D223" s="4"/>
      <c r="E223" s="13">
        <v>0</v>
      </c>
      <c r="F223" s="13">
        <v>0</v>
      </c>
      <c r="G223" s="13">
        <v>0</v>
      </c>
      <c r="H223" s="13">
        <v>0</v>
      </c>
      <c r="I223" s="14">
        <v>0</v>
      </c>
      <c r="J223" s="7"/>
      <c r="K223" s="414"/>
    </row>
    <row r="224" spans="1:11" s="25" customFormat="1" ht="8.65" customHeight="1">
      <c r="A224" s="10" t="s">
        <v>149</v>
      </c>
      <c r="B224" s="118"/>
      <c r="C224" s="118"/>
      <c r="D224" s="4"/>
      <c r="E224" s="13">
        <v>0</v>
      </c>
      <c r="F224" s="13">
        <v>0</v>
      </c>
      <c r="G224" s="13">
        <v>0</v>
      </c>
      <c r="H224" s="13">
        <v>0</v>
      </c>
      <c r="I224" s="14">
        <v>0</v>
      </c>
      <c r="J224" s="7"/>
      <c r="K224" s="414"/>
    </row>
    <row r="225" spans="1:12" s="25" customFormat="1" ht="8.65" customHeight="1">
      <c r="A225" s="10" t="s">
        <v>150</v>
      </c>
      <c r="B225" s="118"/>
      <c r="C225" s="118"/>
      <c r="D225" s="4"/>
      <c r="E225" s="13">
        <v>0</v>
      </c>
      <c r="F225" s="13">
        <v>0</v>
      </c>
      <c r="G225" s="13">
        <v>0</v>
      </c>
      <c r="H225" s="13">
        <v>0</v>
      </c>
      <c r="I225" s="14">
        <v>0</v>
      </c>
      <c r="J225" s="7"/>
      <c r="K225" s="414"/>
    </row>
    <row r="226" spans="1:12" s="25" customFormat="1" ht="8.65" customHeight="1">
      <c r="A226" s="10"/>
      <c r="B226" s="118"/>
      <c r="C226" s="118"/>
      <c r="D226" s="4"/>
      <c r="E226" s="13"/>
      <c r="F226" s="13"/>
      <c r="G226" s="13"/>
      <c r="H226" s="13"/>
      <c r="I226" s="13"/>
      <c r="J226" s="7"/>
      <c r="K226" s="414"/>
    </row>
    <row r="227" spans="1:12" s="25" customFormat="1" ht="9.9499999999999993" customHeight="1">
      <c r="A227" s="46" t="s">
        <v>151</v>
      </c>
      <c r="B227" s="125"/>
      <c r="C227" s="125"/>
      <c r="D227" s="91"/>
      <c r="E227" s="55">
        <v>200000</v>
      </c>
      <c r="F227" s="55">
        <v>137842</v>
      </c>
      <c r="G227" s="55">
        <v>253401</v>
      </c>
      <c r="H227" s="55">
        <v>0</v>
      </c>
      <c r="I227" s="55">
        <v>0</v>
      </c>
      <c r="J227" s="7"/>
      <c r="K227" s="414"/>
    </row>
    <row r="228" spans="1:12" s="25" customFormat="1" ht="9.9499999999999993" customHeight="1" thickBot="1">
      <c r="A228" s="2"/>
      <c r="B228" s="3"/>
      <c r="C228" s="3"/>
      <c r="D228" s="2"/>
      <c r="E228" s="7"/>
      <c r="F228" s="7"/>
      <c r="G228" s="7"/>
      <c r="H228" s="7"/>
      <c r="I228" s="7"/>
      <c r="J228" s="7"/>
      <c r="K228" s="414"/>
    </row>
    <row r="229" spans="1:12" s="23" customFormat="1" ht="9.9499999999999993" customHeight="1" thickBot="1">
      <c r="A229" s="1145" t="s">
        <v>152</v>
      </c>
      <c r="B229" s="1146"/>
      <c r="C229" s="1147"/>
      <c r="D229" s="64"/>
      <c r="E229" s="7"/>
      <c r="F229" s="7"/>
      <c r="G229" s="7"/>
      <c r="H229" s="7"/>
      <c r="I229" s="7"/>
      <c r="J229" s="7"/>
      <c r="K229" s="414"/>
    </row>
    <row r="230" spans="1:12" s="25" customFormat="1" ht="9.9499999999999993" customHeight="1">
      <c r="A230" s="2"/>
      <c r="B230" s="3"/>
      <c r="C230" s="3"/>
      <c r="D230" s="2"/>
      <c r="E230" s="7"/>
      <c r="F230" s="7"/>
      <c r="G230" s="7"/>
      <c r="H230" s="7"/>
      <c r="I230" s="7"/>
      <c r="J230" s="7"/>
      <c r="K230" s="414"/>
    </row>
    <row r="231" spans="1:12" s="25" customFormat="1" ht="8.65" customHeight="1">
      <c r="A231" s="10" t="s">
        <v>153</v>
      </c>
      <c r="B231" s="19"/>
      <c r="C231" s="19"/>
      <c r="D231" s="4"/>
      <c r="E231" s="13">
        <v>2546</v>
      </c>
      <c r="F231" s="13">
        <v>-32445</v>
      </c>
      <c r="G231" s="13">
        <v>-33406</v>
      </c>
      <c r="H231" s="13">
        <v>-48560</v>
      </c>
      <c r="I231" s="13">
        <v>-61645</v>
      </c>
      <c r="J231" s="7"/>
      <c r="K231" s="414"/>
    </row>
    <row r="232" spans="1:12" s="25" customFormat="1" ht="8.65" customHeight="1">
      <c r="A232" s="10" t="s">
        <v>154</v>
      </c>
      <c r="B232" s="19"/>
      <c r="C232" s="19"/>
      <c r="D232" s="4"/>
      <c r="E232" s="13">
        <v>-19333</v>
      </c>
      <c r="F232" s="13">
        <v>-198455</v>
      </c>
      <c r="G232" s="13">
        <v>-149362</v>
      </c>
      <c r="H232" s="13">
        <v>-35742</v>
      </c>
      <c r="I232" s="13">
        <v>-30830</v>
      </c>
      <c r="J232" s="108" t="s">
        <v>271</v>
      </c>
      <c r="K232" s="414"/>
      <c r="L232" s="143"/>
    </row>
    <row r="233" spans="1:12" s="25" customFormat="1" ht="8.65" customHeight="1">
      <c r="A233" s="10" t="s">
        <v>155</v>
      </c>
      <c r="B233" s="19"/>
      <c r="C233" s="19"/>
      <c r="D233" s="4"/>
      <c r="E233" s="13">
        <v>-4887</v>
      </c>
      <c r="F233" s="13">
        <v>-205906</v>
      </c>
      <c r="G233" s="13">
        <v>-139268</v>
      </c>
      <c r="H233" s="13">
        <v>-42752</v>
      </c>
      <c r="I233" s="13">
        <v>-49485</v>
      </c>
      <c r="J233" s="33">
        <v>-433722</v>
      </c>
      <c r="K233" s="414"/>
    </row>
    <row r="234" spans="1:12" s="25" customFormat="1" ht="8.65" customHeight="1">
      <c r="A234" s="10"/>
      <c r="B234" s="19"/>
      <c r="C234" s="19"/>
      <c r="D234" s="4"/>
      <c r="E234" s="13"/>
      <c r="F234" s="13"/>
      <c r="G234" s="13"/>
      <c r="H234" s="13"/>
      <c r="I234" s="13"/>
      <c r="J234" s="7"/>
      <c r="K234" s="414"/>
    </row>
    <row r="235" spans="1:12" s="62" customFormat="1" ht="9.9499999999999993" customHeight="1">
      <c r="A235" s="1148" t="s">
        <v>260</v>
      </c>
      <c r="B235" s="1149"/>
      <c r="C235" s="1149"/>
      <c r="D235" s="1152"/>
      <c r="E235" s="1142">
        <v>2546</v>
      </c>
      <c r="F235" s="1142">
        <v>-32445</v>
      </c>
      <c r="G235" s="1142">
        <v>-33406</v>
      </c>
      <c r="H235" s="1142">
        <v>-48560</v>
      </c>
      <c r="I235" s="1142">
        <v>-61645</v>
      </c>
      <c r="J235" s="80"/>
      <c r="K235" s="414"/>
    </row>
    <row r="236" spans="1:12" s="62" customFormat="1" ht="9.9499999999999993" customHeight="1">
      <c r="A236" s="1150"/>
      <c r="B236" s="1151"/>
      <c r="C236" s="1151"/>
      <c r="D236" s="1153"/>
      <c r="E236" s="1143"/>
      <c r="F236" s="1143"/>
      <c r="G236" s="1143"/>
      <c r="H236" s="1143"/>
      <c r="I236" s="1143"/>
      <c r="J236" s="80"/>
      <c r="K236" s="414"/>
    </row>
    <row r="237" spans="1:12" s="25" customFormat="1" ht="9.9499999999999993" customHeight="1" thickBot="1">
      <c r="A237" s="2"/>
      <c r="B237" s="3"/>
      <c r="C237" s="3"/>
      <c r="D237" s="2"/>
      <c r="E237" s="7"/>
      <c r="F237" s="7"/>
      <c r="G237" s="7"/>
      <c r="H237" s="7"/>
      <c r="I237" s="7"/>
      <c r="J237" s="3"/>
      <c r="K237" s="414"/>
    </row>
    <row r="238" spans="1:12" s="23" customFormat="1" ht="9.9499999999999993" customHeight="1" thickBot="1">
      <c r="A238" s="1145" t="s">
        <v>156</v>
      </c>
      <c r="B238" s="1146"/>
      <c r="C238" s="1147"/>
      <c r="D238" s="64"/>
      <c r="E238" s="7"/>
      <c r="F238" s="7"/>
      <c r="G238" s="7"/>
      <c r="H238" s="7"/>
      <c r="I238" s="7"/>
      <c r="J238" s="7"/>
      <c r="K238" s="414"/>
    </row>
    <row r="239" spans="1:12" s="25" customFormat="1" ht="9.9499999999999993" customHeight="1">
      <c r="A239" s="2"/>
      <c r="B239" s="3"/>
      <c r="C239" s="3"/>
      <c r="D239" s="2"/>
      <c r="E239" s="7"/>
      <c r="F239" s="7"/>
      <c r="G239" s="7"/>
      <c r="H239" s="7"/>
      <c r="I239" s="7"/>
      <c r="J239" s="3"/>
      <c r="K239" s="414"/>
    </row>
    <row r="240" spans="1:12" s="25" customFormat="1" ht="8.65" customHeight="1">
      <c r="A240" s="10" t="s">
        <v>81</v>
      </c>
      <c r="B240" s="19"/>
      <c r="C240" s="19"/>
      <c r="D240" s="4"/>
      <c r="E240" s="13">
        <v>201</v>
      </c>
      <c r="F240" s="13">
        <v>157</v>
      </c>
      <c r="G240" s="13">
        <v>561</v>
      </c>
      <c r="H240" s="13">
        <v>135</v>
      </c>
      <c r="I240" s="13">
        <v>412</v>
      </c>
      <c r="J240" s="3"/>
      <c r="K240" s="414"/>
    </row>
    <row r="241" spans="1:11" s="25" customFormat="1" ht="8.65" customHeight="1">
      <c r="A241" s="10" t="s">
        <v>157</v>
      </c>
      <c r="B241" s="19"/>
      <c r="C241" s="19"/>
      <c r="D241" s="4"/>
      <c r="E241" s="13">
        <v>73075</v>
      </c>
      <c r="F241" s="13">
        <v>75263</v>
      </c>
      <c r="G241" s="13">
        <v>74449</v>
      </c>
      <c r="H241" s="13">
        <v>69256</v>
      </c>
      <c r="I241" s="13">
        <v>75040</v>
      </c>
      <c r="J241" s="3"/>
      <c r="K241" s="414"/>
    </row>
    <row r="242" spans="1:11" s="25" customFormat="1" ht="8.65" customHeight="1">
      <c r="A242" s="10" t="s">
        <v>214</v>
      </c>
      <c r="B242" s="19"/>
      <c r="C242" s="19"/>
      <c r="D242" s="150"/>
      <c r="E242" s="13">
        <v>53636</v>
      </c>
      <c r="F242" s="13">
        <v>18505</v>
      </c>
      <c r="G242" s="13">
        <v>20097</v>
      </c>
      <c r="H242" s="13">
        <v>27000</v>
      </c>
      <c r="I242" s="14">
        <v>23672</v>
      </c>
      <c r="J242" s="3"/>
      <c r="K242" s="414"/>
    </row>
    <row r="243" spans="1:11" s="25" customFormat="1" ht="8.65" customHeight="1">
      <c r="A243" s="10" t="s">
        <v>215</v>
      </c>
      <c r="B243" s="19"/>
      <c r="C243" s="19"/>
      <c r="D243" s="150"/>
      <c r="E243" s="13">
        <v>0</v>
      </c>
      <c r="F243" s="13">
        <v>0</v>
      </c>
      <c r="G243" s="13">
        <v>0</v>
      </c>
      <c r="H243" s="13">
        <v>0</v>
      </c>
      <c r="I243" s="14">
        <v>0</v>
      </c>
      <c r="J243" s="3"/>
      <c r="K243" s="414"/>
    </row>
    <row r="244" spans="1:11" s="25" customFormat="1" ht="8.65" customHeight="1">
      <c r="A244" s="10" t="s">
        <v>203</v>
      </c>
      <c r="B244" s="19"/>
      <c r="C244" s="19"/>
      <c r="D244" s="150"/>
      <c r="E244" s="13">
        <v>0</v>
      </c>
      <c r="F244" s="13">
        <v>0</v>
      </c>
      <c r="G244" s="13">
        <v>0</v>
      </c>
      <c r="H244" s="13">
        <v>1200</v>
      </c>
      <c r="I244" s="14">
        <v>1200</v>
      </c>
      <c r="J244" s="3"/>
      <c r="K244" s="414"/>
    </row>
    <row r="245" spans="1:11" s="25" customFormat="1" ht="8.65" customHeight="1">
      <c r="A245" s="10"/>
      <c r="B245" s="19"/>
      <c r="C245" s="19"/>
      <c r="D245" s="4"/>
      <c r="E245" s="13"/>
      <c r="F245" s="13"/>
      <c r="G245" s="13"/>
      <c r="H245" s="13"/>
      <c r="I245" s="13"/>
      <c r="J245" s="3"/>
      <c r="K245" s="414"/>
    </row>
    <row r="246" spans="1:11" s="62" customFormat="1" ht="9.9499999999999993" customHeight="1">
      <c r="A246" s="46" t="s">
        <v>158</v>
      </c>
      <c r="B246" s="125"/>
      <c r="C246" s="125"/>
      <c r="D246" s="91"/>
      <c r="E246" s="55">
        <v>-19238</v>
      </c>
      <c r="F246" s="55">
        <v>-56601</v>
      </c>
      <c r="G246" s="55">
        <v>-53791</v>
      </c>
      <c r="H246" s="55">
        <v>-43321</v>
      </c>
      <c r="I246" s="55">
        <v>-52156</v>
      </c>
      <c r="J246" s="81"/>
      <c r="K246" s="414"/>
    </row>
    <row r="247" spans="1:11" s="25" customFormat="1" ht="9.9499999999999993" customHeight="1" thickBot="1">
      <c r="A247" s="1"/>
      <c r="B247" s="3"/>
      <c r="C247" s="3"/>
      <c r="D247" s="1"/>
      <c r="E247" s="7"/>
      <c r="F247" s="7"/>
      <c r="G247" s="7"/>
      <c r="H247" s="7"/>
      <c r="I247" s="7"/>
      <c r="J247" s="3"/>
      <c r="K247" s="414"/>
    </row>
    <row r="248" spans="1:11" s="23" customFormat="1" ht="9.9499999999999993" customHeight="1" thickBot="1">
      <c r="A248" s="1145" t="s">
        <v>194</v>
      </c>
      <c r="B248" s="1146"/>
      <c r="C248" s="1146"/>
      <c r="D248" s="1147"/>
      <c r="E248" s="7"/>
      <c r="F248" s="7"/>
      <c r="G248" s="7"/>
      <c r="H248" s="7"/>
      <c r="I248" s="7"/>
      <c r="J248" s="7"/>
      <c r="K248" s="414"/>
    </row>
    <row r="249" spans="1:11" s="25" customFormat="1" ht="9.9499999999999993" customHeight="1">
      <c r="A249" s="3"/>
      <c r="B249" s="3"/>
      <c r="C249" s="3"/>
      <c r="D249" s="3"/>
      <c r="E249" s="3"/>
      <c r="F249" s="3"/>
      <c r="G249" s="2"/>
      <c r="H249" s="2"/>
      <c r="I249" s="3"/>
      <c r="J249" s="3"/>
      <c r="K249" s="414"/>
    </row>
    <row r="250" spans="1:11" s="62" customFormat="1" ht="9.9499999999999993" customHeight="1">
      <c r="A250" s="97" t="s">
        <v>196</v>
      </c>
      <c r="B250" s="81"/>
      <c r="C250" s="81"/>
      <c r="D250" s="82"/>
      <c r="E250" s="57"/>
      <c r="F250" s="57"/>
      <c r="G250" s="57"/>
      <c r="H250" s="57"/>
      <c r="I250" s="57"/>
      <c r="J250" s="81"/>
      <c r="K250" s="414"/>
    </row>
    <row r="251" spans="1:11" s="25" customFormat="1" ht="8.65" customHeight="1">
      <c r="A251" s="10" t="s">
        <v>162</v>
      </c>
      <c r="B251" s="19"/>
      <c r="C251" s="19"/>
      <c r="D251" s="150"/>
      <c r="E251" s="13">
        <v>0</v>
      </c>
      <c r="F251" s="13">
        <v>0</v>
      </c>
      <c r="G251" s="13">
        <v>0</v>
      </c>
      <c r="H251" s="13">
        <v>0</v>
      </c>
      <c r="I251" s="14">
        <v>0</v>
      </c>
      <c r="J251" s="3"/>
      <c r="K251" s="414"/>
    </row>
    <row r="252" spans="1:11" s="25" customFormat="1" ht="8.65" customHeight="1">
      <c r="A252" s="18" t="s">
        <v>216</v>
      </c>
      <c r="B252" s="19"/>
      <c r="C252" s="19"/>
      <c r="D252" s="150"/>
      <c r="E252" s="13">
        <v>2600</v>
      </c>
      <c r="F252" s="13">
        <v>2600</v>
      </c>
      <c r="G252" s="13">
        <v>2600</v>
      </c>
      <c r="H252" s="13">
        <v>5200</v>
      </c>
      <c r="I252" s="14">
        <v>5200</v>
      </c>
      <c r="J252" s="3"/>
      <c r="K252" s="414"/>
    </row>
    <row r="253" spans="1:11" s="25" customFormat="1" ht="8.65" customHeight="1">
      <c r="A253" s="18"/>
      <c r="B253" s="19"/>
      <c r="C253" s="19"/>
      <c r="D253" s="5"/>
      <c r="E253" s="13"/>
      <c r="F253" s="13"/>
      <c r="G253" s="13"/>
      <c r="H253" s="13"/>
      <c r="I253" s="13"/>
      <c r="J253" s="3"/>
      <c r="K253" s="414"/>
    </row>
    <row r="254" spans="1:11" s="101" customFormat="1" ht="9.9499999999999993" customHeight="1">
      <c r="A254" s="98" t="s">
        <v>195</v>
      </c>
      <c r="B254" s="125"/>
      <c r="C254" s="125"/>
      <c r="D254" s="99"/>
      <c r="E254" s="55">
        <v>2600</v>
      </c>
      <c r="F254" s="55">
        <v>2600</v>
      </c>
      <c r="G254" s="55">
        <v>2600</v>
      </c>
      <c r="H254" s="55">
        <v>5200</v>
      </c>
      <c r="I254" s="55">
        <v>5200</v>
      </c>
      <c r="J254" s="100"/>
      <c r="K254" s="414"/>
    </row>
    <row r="255" spans="1:11" s="25" customFormat="1" ht="8.65" customHeight="1">
      <c r="A255" s="1"/>
      <c r="B255" s="3"/>
      <c r="C255" s="3"/>
      <c r="D255" s="1"/>
      <c r="E255" s="7"/>
      <c r="F255" s="7"/>
      <c r="G255" s="7"/>
      <c r="H255" s="7"/>
      <c r="I255" s="7"/>
      <c r="J255" s="3"/>
      <c r="K255" s="414"/>
    </row>
    <row r="256" spans="1:11" s="101" customFormat="1" ht="9.9499999999999993" customHeight="1">
      <c r="A256" s="97" t="s">
        <v>197</v>
      </c>
      <c r="B256" s="100"/>
      <c r="C256" s="100"/>
      <c r="D256" s="97"/>
      <c r="E256" s="56"/>
      <c r="F256" s="56"/>
      <c r="G256" s="56"/>
      <c r="H256" s="56"/>
      <c r="I256" s="56"/>
      <c r="J256" s="100"/>
      <c r="K256" s="414"/>
    </row>
    <row r="257" spans="1:11" s="25" customFormat="1" ht="8.65" customHeight="1">
      <c r="A257" s="10" t="s">
        <v>163</v>
      </c>
      <c r="B257" s="19"/>
      <c r="C257" s="19"/>
      <c r="D257" s="5"/>
      <c r="E257" s="13">
        <v>21097</v>
      </c>
      <c r="F257" s="13">
        <v>18497</v>
      </c>
      <c r="G257" s="13">
        <v>50884</v>
      </c>
      <c r="H257" s="13">
        <v>223061</v>
      </c>
      <c r="I257" s="13">
        <v>260801</v>
      </c>
      <c r="J257" s="3"/>
      <c r="K257" s="414"/>
    </row>
    <row r="258" spans="1:11" s="25" customFormat="1" ht="8.65" customHeight="1">
      <c r="A258" s="18" t="s">
        <v>162</v>
      </c>
      <c r="B258" s="19"/>
      <c r="C258" s="19"/>
      <c r="D258" s="5"/>
      <c r="E258" s="13">
        <v>201</v>
      </c>
      <c r="F258" s="13">
        <v>157</v>
      </c>
      <c r="G258" s="13">
        <v>561</v>
      </c>
      <c r="H258" s="13">
        <v>135</v>
      </c>
      <c r="I258" s="13">
        <v>412</v>
      </c>
      <c r="J258" s="3"/>
      <c r="K258" s="414"/>
    </row>
    <row r="259" spans="1:11" s="25" customFormat="1" ht="8.65" customHeight="1">
      <c r="A259" s="18"/>
      <c r="B259" s="19"/>
      <c r="C259" s="19"/>
      <c r="D259" s="5"/>
      <c r="E259" s="13"/>
      <c r="F259" s="13"/>
      <c r="G259" s="13"/>
      <c r="H259" s="13"/>
      <c r="I259" s="13"/>
      <c r="J259" s="3"/>
      <c r="K259" s="414"/>
    </row>
    <row r="260" spans="1:11" s="101" customFormat="1" ht="9.9499999999999993" customHeight="1">
      <c r="A260" s="102" t="s">
        <v>198</v>
      </c>
      <c r="B260" s="137"/>
      <c r="C260" s="137"/>
      <c r="D260" s="103"/>
      <c r="E260" s="104">
        <v>0.95274209603261117</v>
      </c>
      <c r="F260" s="104">
        <v>0.84878628966859482</v>
      </c>
      <c r="G260" s="104">
        <v>1.1025076644917853</v>
      </c>
      <c r="H260" s="104">
        <v>6.0521561366621693E-2</v>
      </c>
      <c r="I260" s="104">
        <v>0.15797485439089573</v>
      </c>
      <c r="J260" s="100"/>
      <c r="K260" s="414"/>
    </row>
    <row r="261" spans="1:11" s="62" customFormat="1" ht="9.9499999999999993" customHeight="1" thickBot="1">
      <c r="A261" s="83"/>
      <c r="B261" s="138"/>
      <c r="C261" s="138"/>
      <c r="D261" s="83"/>
      <c r="E261" s="84"/>
      <c r="F261" s="84"/>
      <c r="G261" s="84"/>
      <c r="H261" s="84"/>
      <c r="I261" s="84"/>
      <c r="J261" s="81"/>
      <c r="K261" s="414"/>
    </row>
    <row r="262" spans="1:11" s="23" customFormat="1" ht="9.9499999999999993" customHeight="1" thickBot="1">
      <c r="A262" s="1145" t="s">
        <v>164</v>
      </c>
      <c r="B262" s="1146"/>
      <c r="C262" s="1146"/>
      <c r="D262" s="1147"/>
      <c r="E262" s="7"/>
      <c r="F262" s="7"/>
      <c r="G262" s="7"/>
      <c r="H262" s="7"/>
      <c r="I262" s="7"/>
      <c r="J262" s="7"/>
      <c r="K262" s="414"/>
    </row>
    <row r="263" spans="1:11" s="25" customFormat="1" ht="9.9499999999999993" customHeight="1">
      <c r="A263" s="1"/>
      <c r="B263" s="3"/>
      <c r="C263" s="3"/>
      <c r="D263" s="1"/>
      <c r="E263" s="7"/>
      <c r="F263" s="7"/>
      <c r="G263" s="7"/>
      <c r="H263" s="7"/>
      <c r="I263" s="7"/>
      <c r="J263" s="3"/>
      <c r="K263" s="414"/>
    </row>
    <row r="264" spans="1:11" s="101" customFormat="1" ht="9.9499999999999993" customHeight="1">
      <c r="A264" s="42" t="s">
        <v>183</v>
      </c>
      <c r="B264" s="100"/>
      <c r="C264" s="100"/>
      <c r="D264" s="42"/>
      <c r="E264" s="56"/>
      <c r="F264" s="56"/>
      <c r="G264" s="56"/>
      <c r="H264" s="56"/>
      <c r="I264" s="56"/>
      <c r="J264" s="100"/>
      <c r="K264" s="414"/>
    </row>
    <row r="265" spans="1:11" s="25" customFormat="1" ht="9.9499999999999993" customHeight="1">
      <c r="A265" s="37"/>
      <c r="B265" s="3"/>
      <c r="C265" s="3"/>
      <c r="D265" s="1"/>
      <c r="E265" s="7"/>
      <c r="F265" s="7"/>
      <c r="G265" s="7"/>
      <c r="H265" s="7"/>
      <c r="I265" s="7"/>
      <c r="J265" s="3"/>
      <c r="K265" s="414"/>
    </row>
    <row r="266" spans="1:11" s="25" customFormat="1" ht="8.65" customHeight="1">
      <c r="A266" s="18" t="s">
        <v>184</v>
      </c>
      <c r="B266" s="19"/>
      <c r="C266" s="19"/>
      <c r="D266" s="5"/>
      <c r="E266" s="13">
        <v>0</v>
      </c>
      <c r="F266" s="13">
        <v>0</v>
      </c>
      <c r="G266" s="13">
        <v>0</v>
      </c>
      <c r="H266" s="13">
        <v>0</v>
      </c>
      <c r="I266" s="14">
        <v>0</v>
      </c>
      <c r="J266" s="7"/>
      <c r="K266" s="414"/>
    </row>
    <row r="267" spans="1:11" s="25" customFormat="1" ht="8.65" customHeight="1">
      <c r="A267" s="18" t="s">
        <v>185</v>
      </c>
      <c r="B267" s="19"/>
      <c r="C267" s="19"/>
      <c r="D267" s="5"/>
      <c r="E267" s="13">
        <v>0</v>
      </c>
      <c r="F267" s="13">
        <v>0</v>
      </c>
      <c r="G267" s="13">
        <v>0</v>
      </c>
      <c r="H267" s="13">
        <v>0</v>
      </c>
      <c r="I267" s="14">
        <v>0</v>
      </c>
      <c r="J267" s="7"/>
      <c r="K267" s="414"/>
    </row>
    <row r="268" spans="1:11" s="25" customFormat="1" ht="8.65" customHeight="1">
      <c r="A268" s="18" t="s">
        <v>186</v>
      </c>
      <c r="B268" s="19"/>
      <c r="C268" s="19"/>
      <c r="D268" s="5"/>
      <c r="E268" s="13">
        <v>34564</v>
      </c>
      <c r="F268" s="13">
        <v>26143</v>
      </c>
      <c r="G268" s="13">
        <v>28401</v>
      </c>
      <c r="H268" s="13">
        <v>24098</v>
      </c>
      <c r="I268" s="14">
        <v>27572</v>
      </c>
      <c r="J268" s="7"/>
      <c r="K268" s="414"/>
    </row>
    <row r="269" spans="1:11" s="25" customFormat="1" ht="8.65" customHeight="1">
      <c r="A269" s="18" t="s">
        <v>187</v>
      </c>
      <c r="B269" s="19"/>
      <c r="C269" s="19"/>
      <c r="D269" s="5"/>
      <c r="E269" s="13">
        <v>21605</v>
      </c>
      <c r="F269" s="13">
        <v>21115</v>
      </c>
      <c r="G269" s="13">
        <v>15437</v>
      </c>
      <c r="H269" s="13">
        <v>23931</v>
      </c>
      <c r="I269" s="14">
        <v>21539</v>
      </c>
      <c r="J269" s="7"/>
      <c r="K269" s="414"/>
    </row>
    <row r="270" spans="1:11" s="25" customFormat="1" ht="8.65" customHeight="1">
      <c r="A270" s="18" t="s">
        <v>188</v>
      </c>
      <c r="B270" s="19"/>
      <c r="C270" s="19"/>
      <c r="D270" s="5"/>
      <c r="E270" s="13">
        <v>10170</v>
      </c>
      <c r="F270" s="13">
        <v>10493</v>
      </c>
      <c r="G270" s="13">
        <v>11405</v>
      </c>
      <c r="H270" s="13">
        <v>12591</v>
      </c>
      <c r="I270" s="14">
        <v>13369</v>
      </c>
      <c r="J270" s="7"/>
      <c r="K270" s="414"/>
    </row>
    <row r="271" spans="1:11" s="25" customFormat="1" ht="8.65" customHeight="1">
      <c r="A271" s="18" t="s">
        <v>189</v>
      </c>
      <c r="B271" s="19"/>
      <c r="C271" s="19"/>
      <c r="D271" s="5"/>
      <c r="E271" s="13">
        <v>0</v>
      </c>
      <c r="F271" s="13">
        <v>0</v>
      </c>
      <c r="G271" s="13">
        <v>0</v>
      </c>
      <c r="H271" s="13">
        <v>0</v>
      </c>
      <c r="I271" s="14">
        <v>0</v>
      </c>
      <c r="J271" s="7"/>
      <c r="K271" s="414"/>
    </row>
    <row r="272" spans="1:11" s="25" customFormat="1" ht="8.65" customHeight="1">
      <c r="A272" s="18" t="s">
        <v>166</v>
      </c>
      <c r="B272" s="19"/>
      <c r="C272" s="19"/>
      <c r="D272" s="5"/>
      <c r="E272" s="13">
        <v>0</v>
      </c>
      <c r="F272" s="13">
        <v>0</v>
      </c>
      <c r="G272" s="13">
        <v>0</v>
      </c>
      <c r="H272" s="13">
        <v>0</v>
      </c>
      <c r="I272" s="14">
        <v>0</v>
      </c>
      <c r="J272" s="7"/>
      <c r="K272" s="414"/>
    </row>
    <row r="273" spans="1:11" s="25" customFormat="1" ht="8.65" customHeight="1">
      <c r="A273" s="18"/>
      <c r="B273" s="19"/>
      <c r="C273" s="19"/>
      <c r="D273" s="5"/>
      <c r="E273" s="21"/>
      <c r="F273" s="21"/>
      <c r="G273" s="20"/>
      <c r="H273" s="20"/>
      <c r="I273" s="21"/>
      <c r="J273" s="7"/>
      <c r="K273" s="414"/>
    </row>
    <row r="274" spans="1:11" s="101" customFormat="1" ht="9.9499999999999993" customHeight="1">
      <c r="A274" s="46" t="s">
        <v>182</v>
      </c>
      <c r="B274" s="125"/>
      <c r="C274" s="125"/>
      <c r="D274" s="91"/>
      <c r="E274" s="55">
        <v>66339</v>
      </c>
      <c r="F274" s="55">
        <v>57751</v>
      </c>
      <c r="G274" s="55">
        <v>55243</v>
      </c>
      <c r="H274" s="55">
        <v>60620</v>
      </c>
      <c r="I274" s="55">
        <v>62480</v>
      </c>
      <c r="J274" s="100"/>
      <c r="K274" s="414"/>
    </row>
    <row r="275" spans="1:11" s="25" customFormat="1" ht="12" customHeight="1">
      <c r="A275" s="145">
        <v>45</v>
      </c>
      <c r="B275" s="127" t="s">
        <v>307</v>
      </c>
      <c r="C275" s="39"/>
      <c r="D275" s="1144" t="s">
        <v>29</v>
      </c>
      <c r="E275" s="1144"/>
      <c r="F275" s="1144"/>
      <c r="G275" s="1144"/>
      <c r="H275" s="1144"/>
      <c r="I275" s="76" t="s">
        <v>243</v>
      </c>
      <c r="J275" s="3"/>
      <c r="K275" s="414"/>
    </row>
    <row r="276" spans="1:11" s="25" customFormat="1" ht="9.9499999999999993" customHeight="1">
      <c r="A276" s="128"/>
      <c r="B276" s="29"/>
      <c r="C276" s="29"/>
      <c r="D276" s="27"/>
      <c r="E276" s="27"/>
      <c r="F276" s="27"/>
      <c r="G276" s="27"/>
      <c r="H276" s="27"/>
      <c r="I276" s="26"/>
      <c r="J276" s="3"/>
      <c r="K276" s="414"/>
    </row>
    <row r="277" spans="1:11" s="101" customFormat="1" ht="9.9499999999999993" customHeight="1">
      <c r="A277" s="42"/>
      <c r="B277" s="100"/>
      <c r="C277" s="100"/>
      <c r="D277" s="94" t="s">
        <v>31</v>
      </c>
      <c r="E277" s="95">
        <v>2005</v>
      </c>
      <c r="F277" s="95">
        <v>2006</v>
      </c>
      <c r="G277" s="95">
        <v>2007</v>
      </c>
      <c r="H277" s="95">
        <v>2008</v>
      </c>
      <c r="I277" s="95">
        <v>2009</v>
      </c>
      <c r="J277" s="56"/>
      <c r="K277" s="414"/>
    </row>
    <row r="278" spans="1:11" s="25" customFormat="1" ht="9.9499999999999993" customHeight="1" thickBot="1">
      <c r="A278" s="1"/>
      <c r="B278" s="3"/>
      <c r="C278" s="3"/>
      <c r="D278" s="60"/>
      <c r="E278" s="61"/>
      <c r="F278" s="61"/>
      <c r="G278" s="61"/>
      <c r="H278" s="61"/>
      <c r="I278" s="61"/>
      <c r="J278" s="7"/>
      <c r="K278" s="414"/>
    </row>
    <row r="279" spans="1:11" s="23" customFormat="1" ht="9.9499999999999993" customHeight="1" thickBot="1">
      <c r="A279" s="1145" t="s">
        <v>164</v>
      </c>
      <c r="B279" s="1146"/>
      <c r="C279" s="1146"/>
      <c r="D279" s="1147"/>
      <c r="E279" s="7"/>
      <c r="F279" s="7"/>
      <c r="G279" s="7"/>
      <c r="H279" s="7"/>
      <c r="I279" s="7"/>
      <c r="J279" s="7"/>
      <c r="K279" s="414"/>
    </row>
    <row r="280" spans="1:11" s="25" customFormat="1" ht="9.9499999999999993" customHeight="1">
      <c r="A280" s="30"/>
      <c r="B280" s="3"/>
      <c r="C280" s="3"/>
      <c r="D280" s="30"/>
      <c r="E280" s="7"/>
      <c r="F280" s="7"/>
      <c r="G280" s="7"/>
      <c r="H280" s="7"/>
      <c r="I280" s="7"/>
      <c r="J280" s="7"/>
      <c r="K280" s="414"/>
    </row>
    <row r="281" spans="1:11" s="101" customFormat="1" ht="9.9499999999999993" customHeight="1">
      <c r="A281" s="42" t="s">
        <v>200</v>
      </c>
      <c r="B281" s="100"/>
      <c r="C281" s="100"/>
      <c r="D281" s="42"/>
      <c r="E281" s="105"/>
      <c r="F281" s="105"/>
      <c r="G281" s="106"/>
      <c r="H281" s="106"/>
      <c r="I281" s="105"/>
      <c r="J281" s="56"/>
      <c r="K281" s="414"/>
    </row>
    <row r="282" spans="1:11" s="25" customFormat="1" ht="8.85" customHeight="1">
      <c r="A282" s="1"/>
      <c r="B282" s="3"/>
      <c r="C282" s="3"/>
      <c r="D282" s="2"/>
      <c r="E282" s="22"/>
      <c r="F282" s="22"/>
      <c r="G282" s="24"/>
      <c r="H282" s="24"/>
      <c r="I282" s="22"/>
      <c r="J282" s="7"/>
      <c r="K282" s="414"/>
    </row>
    <row r="283" spans="1:11" s="25" customFormat="1" ht="8.65" customHeight="1">
      <c r="A283" s="18" t="s">
        <v>186</v>
      </c>
      <c r="B283" s="19"/>
      <c r="C283" s="19"/>
      <c r="D283" s="5"/>
      <c r="E283" s="13">
        <v>0</v>
      </c>
      <c r="F283" s="13">
        <v>0</v>
      </c>
      <c r="G283" s="13">
        <v>0</v>
      </c>
      <c r="H283" s="13">
        <v>0</v>
      </c>
      <c r="I283" s="14">
        <v>0</v>
      </c>
      <c r="J283" s="7"/>
      <c r="K283" s="414"/>
    </row>
    <row r="284" spans="1:11" s="25" customFormat="1" ht="8.65" customHeight="1">
      <c r="A284" s="18" t="s">
        <v>189</v>
      </c>
      <c r="B284" s="19"/>
      <c r="C284" s="19"/>
      <c r="D284" s="5"/>
      <c r="E284" s="13">
        <v>0</v>
      </c>
      <c r="F284" s="13">
        <v>0</v>
      </c>
      <c r="G284" s="13">
        <v>0</v>
      </c>
      <c r="H284" s="13">
        <v>0</v>
      </c>
      <c r="I284" s="14">
        <v>0</v>
      </c>
      <c r="J284" s="7"/>
      <c r="K284" s="414"/>
    </row>
    <row r="285" spans="1:11" s="25" customFormat="1" ht="8.65" customHeight="1">
      <c r="A285" s="18" t="s">
        <v>166</v>
      </c>
      <c r="B285" s="19"/>
      <c r="C285" s="19"/>
      <c r="D285" s="5"/>
      <c r="E285" s="13">
        <v>0</v>
      </c>
      <c r="F285" s="13">
        <v>0</v>
      </c>
      <c r="G285" s="13">
        <v>0</v>
      </c>
      <c r="H285" s="13">
        <v>0</v>
      </c>
      <c r="I285" s="14">
        <v>0</v>
      </c>
      <c r="J285" s="7"/>
      <c r="K285" s="414"/>
    </row>
    <row r="286" spans="1:11" s="25" customFormat="1" ht="8.65" customHeight="1">
      <c r="A286" s="18"/>
      <c r="B286" s="19"/>
      <c r="C286" s="19"/>
      <c r="D286" s="5"/>
      <c r="E286" s="13"/>
      <c r="F286" s="13"/>
      <c r="G286" s="13"/>
      <c r="H286" s="13"/>
      <c r="I286" s="14"/>
      <c r="J286" s="7"/>
      <c r="K286" s="414"/>
    </row>
    <row r="287" spans="1:11" s="101" customFormat="1" ht="9.9499999999999993" customHeight="1">
      <c r="A287" s="98" t="s">
        <v>201</v>
      </c>
      <c r="B287" s="125"/>
      <c r="C287" s="125"/>
      <c r="D287" s="99"/>
      <c r="E287" s="55">
        <v>0</v>
      </c>
      <c r="F287" s="55">
        <v>0</v>
      </c>
      <c r="G287" s="55">
        <v>0</v>
      </c>
      <c r="H287" s="55">
        <v>0</v>
      </c>
      <c r="I287" s="55">
        <v>0</v>
      </c>
      <c r="J287" s="56"/>
      <c r="K287" s="414"/>
    </row>
    <row r="288" spans="1:11" s="25" customFormat="1" ht="8.65" customHeight="1">
      <c r="A288" s="3"/>
      <c r="B288" s="3"/>
      <c r="C288" s="3"/>
      <c r="D288" s="2"/>
      <c r="E288" s="22"/>
      <c r="F288" s="22"/>
      <c r="G288" s="24"/>
      <c r="H288" s="24"/>
      <c r="I288" s="22"/>
      <c r="J288" s="7"/>
      <c r="K288" s="414"/>
    </row>
    <row r="289" spans="1:12" s="25" customFormat="1" ht="8.65" customHeight="1">
      <c r="A289" s="3"/>
      <c r="B289" s="3"/>
      <c r="C289" s="3"/>
      <c r="D289" s="2"/>
      <c r="E289" s="22"/>
      <c r="F289" s="22"/>
      <c r="G289" s="24"/>
      <c r="H289" s="24"/>
      <c r="I289" s="22"/>
      <c r="J289" s="7"/>
      <c r="K289" s="414"/>
    </row>
    <row r="290" spans="1:12" s="101" customFormat="1" ht="9.9499999999999993" customHeight="1">
      <c r="A290" s="42" t="s">
        <v>199</v>
      </c>
      <c r="B290" s="100"/>
      <c r="C290" s="100"/>
      <c r="D290" s="42"/>
      <c r="E290" s="105"/>
      <c r="F290" s="105"/>
      <c r="G290" s="106"/>
      <c r="H290" s="106"/>
      <c r="I290" s="105"/>
      <c r="J290" s="56"/>
      <c r="K290" s="414"/>
    </row>
    <row r="291" spans="1:12" s="25" customFormat="1" ht="8.65" customHeight="1">
      <c r="A291" s="1"/>
      <c r="B291" s="3"/>
      <c r="C291" s="3"/>
      <c r="D291" s="1"/>
      <c r="E291" s="7"/>
      <c r="F291" s="7"/>
      <c r="G291" s="7"/>
      <c r="H291" s="7"/>
      <c r="I291" s="7"/>
      <c r="J291" s="3"/>
      <c r="K291" s="414"/>
    </row>
    <row r="292" spans="1:12" s="25" customFormat="1" ht="8.65" customHeight="1">
      <c r="A292" s="18" t="s">
        <v>184</v>
      </c>
      <c r="B292" s="19"/>
      <c r="C292" s="19"/>
      <c r="D292" s="17" t="s">
        <v>167</v>
      </c>
      <c r="E292" s="13">
        <v>0</v>
      </c>
      <c r="F292" s="13">
        <v>0</v>
      </c>
      <c r="G292" s="13">
        <v>0</v>
      </c>
      <c r="H292" s="13">
        <v>0</v>
      </c>
      <c r="I292" s="14">
        <v>0</v>
      </c>
      <c r="J292" s="3"/>
      <c r="K292" s="414"/>
    </row>
    <row r="293" spans="1:12" s="25" customFormat="1" ht="8.65" customHeight="1">
      <c r="A293" s="18" t="s">
        <v>185</v>
      </c>
      <c r="B293" s="19"/>
      <c r="C293" s="19"/>
      <c r="D293" s="17" t="s">
        <v>168</v>
      </c>
      <c r="E293" s="13">
        <v>0</v>
      </c>
      <c r="F293" s="13">
        <v>0</v>
      </c>
      <c r="G293" s="13">
        <v>0</v>
      </c>
      <c r="H293" s="13">
        <v>0</v>
      </c>
      <c r="I293" s="14">
        <v>0</v>
      </c>
      <c r="J293" s="3"/>
      <c r="K293" s="414"/>
    </row>
    <row r="294" spans="1:12" s="25" customFormat="1" ht="8.65" customHeight="1">
      <c r="A294" s="18" t="s">
        <v>186</v>
      </c>
      <c r="B294" s="19"/>
      <c r="C294" s="19"/>
      <c r="D294" s="17" t="s">
        <v>169</v>
      </c>
      <c r="E294" s="13">
        <v>81</v>
      </c>
      <c r="F294" s="13">
        <v>0</v>
      </c>
      <c r="G294" s="13">
        <v>0</v>
      </c>
      <c r="H294" s="13">
        <v>0</v>
      </c>
      <c r="I294" s="14">
        <v>0</v>
      </c>
      <c r="J294" s="3"/>
      <c r="K294" s="414"/>
    </row>
    <row r="295" spans="1:12" s="25" customFormat="1" ht="8.65" customHeight="1">
      <c r="A295" s="18" t="s">
        <v>187</v>
      </c>
      <c r="B295" s="19"/>
      <c r="C295" s="19"/>
      <c r="D295" s="17" t="s">
        <v>165</v>
      </c>
      <c r="E295" s="13">
        <v>0</v>
      </c>
      <c r="F295" s="13">
        <v>0</v>
      </c>
      <c r="G295" s="13">
        <v>0</v>
      </c>
      <c r="H295" s="13">
        <v>0</v>
      </c>
      <c r="I295" s="14">
        <v>0</v>
      </c>
      <c r="J295" s="3"/>
      <c r="K295" s="414"/>
    </row>
    <row r="296" spans="1:12" s="25" customFormat="1" ht="8.65" customHeight="1">
      <c r="A296" s="18" t="s">
        <v>188</v>
      </c>
      <c r="B296" s="19"/>
      <c r="C296" s="19"/>
      <c r="D296" s="17" t="s">
        <v>170</v>
      </c>
      <c r="E296" s="13">
        <v>0</v>
      </c>
      <c r="F296" s="13">
        <v>0</v>
      </c>
      <c r="G296" s="13">
        <v>0</v>
      </c>
      <c r="H296" s="13">
        <v>0</v>
      </c>
      <c r="I296" s="14">
        <v>0</v>
      </c>
      <c r="J296" s="3"/>
      <c r="K296" s="414"/>
    </row>
    <row r="297" spans="1:12" s="25" customFormat="1" ht="8.65" customHeight="1">
      <c r="A297" s="18" t="s">
        <v>189</v>
      </c>
      <c r="B297" s="19"/>
      <c r="C297" s="19"/>
      <c r="D297" s="17" t="s">
        <v>209</v>
      </c>
      <c r="E297" s="13">
        <v>0</v>
      </c>
      <c r="F297" s="13">
        <v>0</v>
      </c>
      <c r="G297" s="13">
        <v>0</v>
      </c>
      <c r="H297" s="13">
        <v>0</v>
      </c>
      <c r="I297" s="14">
        <v>0</v>
      </c>
      <c r="J297" s="3"/>
      <c r="K297" s="414"/>
    </row>
    <row r="298" spans="1:12" s="25" customFormat="1" ht="8.65" customHeight="1">
      <c r="A298" s="18" t="s">
        <v>166</v>
      </c>
      <c r="B298" s="19"/>
      <c r="C298" s="19"/>
      <c r="D298" s="17" t="s">
        <v>210</v>
      </c>
      <c r="E298" s="13">
        <v>0</v>
      </c>
      <c r="F298" s="13">
        <v>0</v>
      </c>
      <c r="G298" s="13">
        <v>0</v>
      </c>
      <c r="H298" s="13">
        <v>0</v>
      </c>
      <c r="I298" s="14">
        <v>0</v>
      </c>
      <c r="J298" s="3"/>
      <c r="K298" s="414"/>
    </row>
    <row r="299" spans="1:12" s="25" customFormat="1" ht="8.65" customHeight="1">
      <c r="A299" s="18" t="s">
        <v>213</v>
      </c>
      <c r="B299" s="19"/>
      <c r="C299" s="19"/>
      <c r="D299" s="17"/>
      <c r="E299" s="13">
        <v>0</v>
      </c>
      <c r="F299" s="13">
        <v>0</v>
      </c>
      <c r="G299" s="13">
        <v>0</v>
      </c>
      <c r="H299" s="13">
        <v>0</v>
      </c>
      <c r="I299" s="14">
        <v>0</v>
      </c>
      <c r="J299" s="3"/>
      <c r="K299" s="414"/>
    </row>
    <row r="300" spans="1:12" s="25" customFormat="1" ht="8.65" customHeight="1">
      <c r="A300" s="18"/>
      <c r="B300" s="19"/>
      <c r="C300" s="19"/>
      <c r="D300" s="5"/>
      <c r="E300" s="13"/>
      <c r="F300" s="13"/>
      <c r="G300" s="13"/>
      <c r="H300" s="13"/>
      <c r="I300" s="13"/>
      <c r="J300" s="3"/>
      <c r="K300" s="414"/>
    </row>
    <row r="301" spans="1:12" s="101" customFormat="1" ht="9.9499999999999993" customHeight="1">
      <c r="A301" s="46" t="s">
        <v>191</v>
      </c>
      <c r="B301" s="125"/>
      <c r="C301" s="125"/>
      <c r="D301" s="91"/>
      <c r="E301" s="69">
        <v>81</v>
      </c>
      <c r="F301" s="69">
        <v>0</v>
      </c>
      <c r="G301" s="107">
        <v>0</v>
      </c>
      <c r="H301" s="107">
        <v>0</v>
      </c>
      <c r="I301" s="69">
        <v>0</v>
      </c>
      <c r="J301" s="108" t="s">
        <v>270</v>
      </c>
      <c r="K301" s="414"/>
      <c r="L301" s="143"/>
    </row>
    <row r="302" spans="1:12" s="25" customFormat="1" ht="8.65" customHeight="1">
      <c r="A302" s="1"/>
      <c r="B302" s="3"/>
      <c r="C302" s="3"/>
      <c r="D302" s="2"/>
      <c r="E302" s="7"/>
      <c r="F302" s="7"/>
      <c r="G302" s="7"/>
      <c r="H302" s="7"/>
      <c r="I302" s="7"/>
      <c r="J302" s="33">
        <v>81</v>
      </c>
      <c r="K302" s="414"/>
    </row>
    <row r="303" spans="1:12" s="25" customFormat="1" ht="8.65" customHeight="1">
      <c r="A303" s="1"/>
      <c r="B303" s="3"/>
      <c r="C303" s="3"/>
      <c r="D303" s="2"/>
      <c r="E303" s="7"/>
      <c r="F303" s="7"/>
      <c r="G303" s="7"/>
      <c r="H303" s="7"/>
      <c r="I303" s="7"/>
      <c r="J303" s="3"/>
      <c r="K303" s="414"/>
    </row>
    <row r="304" spans="1:12" s="101" customFormat="1" ht="9.9499999999999993" customHeight="1">
      <c r="A304" s="42" t="s">
        <v>202</v>
      </c>
      <c r="B304" s="100"/>
      <c r="C304" s="100"/>
      <c r="D304" s="42"/>
      <c r="E304" s="105"/>
      <c r="F304" s="105"/>
      <c r="G304" s="106"/>
      <c r="H304" s="106"/>
      <c r="I304" s="105"/>
      <c r="J304" s="56"/>
      <c r="K304" s="414"/>
    </row>
    <row r="305" spans="1:11" s="25" customFormat="1" ht="8.65" customHeight="1">
      <c r="A305" s="1"/>
      <c r="B305" s="3"/>
      <c r="C305" s="3"/>
      <c r="D305" s="1"/>
      <c r="E305" s="7"/>
      <c r="F305" s="7"/>
      <c r="G305" s="7"/>
      <c r="H305" s="7"/>
      <c r="I305" s="7"/>
      <c r="J305" s="3"/>
      <c r="K305" s="414"/>
    </row>
    <row r="306" spans="1:11" s="25" customFormat="1" ht="8.65" customHeight="1">
      <c r="A306" s="18" t="s">
        <v>184</v>
      </c>
      <c r="B306" s="19"/>
      <c r="C306" s="19"/>
      <c r="D306" s="17" t="s">
        <v>171</v>
      </c>
      <c r="E306" s="13">
        <v>0</v>
      </c>
      <c r="F306" s="13">
        <v>0</v>
      </c>
      <c r="G306" s="13">
        <v>0</v>
      </c>
      <c r="H306" s="13">
        <v>0</v>
      </c>
      <c r="I306" s="14">
        <v>0</v>
      </c>
      <c r="J306" s="3"/>
      <c r="K306" s="414"/>
    </row>
    <row r="307" spans="1:11" s="25" customFormat="1" ht="8.65" customHeight="1">
      <c r="A307" s="18" t="s">
        <v>185</v>
      </c>
      <c r="B307" s="19"/>
      <c r="C307" s="19"/>
      <c r="D307" s="17" t="s">
        <v>172</v>
      </c>
      <c r="E307" s="13">
        <v>0</v>
      </c>
      <c r="F307" s="13">
        <v>0</v>
      </c>
      <c r="G307" s="13">
        <v>0</v>
      </c>
      <c r="H307" s="13">
        <v>0</v>
      </c>
      <c r="I307" s="14">
        <v>0</v>
      </c>
      <c r="J307" s="3"/>
      <c r="K307" s="414"/>
    </row>
    <row r="308" spans="1:11" s="25" customFormat="1" ht="8.65" customHeight="1">
      <c r="A308" s="18" t="s">
        <v>186</v>
      </c>
      <c r="B308" s="19"/>
      <c r="C308" s="19"/>
      <c r="D308" s="17" t="s">
        <v>173</v>
      </c>
      <c r="E308" s="13">
        <v>0</v>
      </c>
      <c r="F308" s="13">
        <v>834</v>
      </c>
      <c r="G308" s="13">
        <v>2464</v>
      </c>
      <c r="H308" s="13">
        <v>3155</v>
      </c>
      <c r="I308" s="14">
        <v>1546</v>
      </c>
      <c r="J308" s="3"/>
      <c r="K308" s="414"/>
    </row>
    <row r="309" spans="1:11" s="25" customFormat="1" ht="8.65" customHeight="1">
      <c r="A309" s="18" t="s">
        <v>187</v>
      </c>
      <c r="B309" s="19"/>
      <c r="C309" s="19"/>
      <c r="D309" s="17" t="s">
        <v>174</v>
      </c>
      <c r="E309" s="13">
        <v>1275</v>
      </c>
      <c r="F309" s="13">
        <v>1420</v>
      </c>
      <c r="G309" s="13">
        <v>2212</v>
      </c>
      <c r="H309" s="13">
        <v>6038</v>
      </c>
      <c r="I309" s="14">
        <v>6337</v>
      </c>
      <c r="J309" s="3"/>
      <c r="K309" s="414"/>
    </row>
    <row r="310" spans="1:11" s="25" customFormat="1" ht="8.65" customHeight="1">
      <c r="A310" s="18" t="s">
        <v>188</v>
      </c>
      <c r="B310" s="19"/>
      <c r="C310" s="19"/>
      <c r="D310" s="17" t="s">
        <v>175</v>
      </c>
      <c r="E310" s="13">
        <v>1366</v>
      </c>
      <c r="F310" s="13">
        <v>2106</v>
      </c>
      <c r="G310" s="13">
        <v>2831</v>
      </c>
      <c r="H310" s="13">
        <v>3942</v>
      </c>
      <c r="I310" s="14">
        <v>6445</v>
      </c>
      <c r="J310" s="3"/>
      <c r="K310" s="414"/>
    </row>
    <row r="311" spans="1:11" s="25" customFormat="1" ht="8.65" customHeight="1">
      <c r="A311" s="18" t="s">
        <v>189</v>
      </c>
      <c r="B311" s="19"/>
      <c r="C311" s="19"/>
      <c r="D311" s="17" t="s">
        <v>211</v>
      </c>
      <c r="E311" s="13">
        <v>0</v>
      </c>
      <c r="F311" s="13">
        <v>0</v>
      </c>
      <c r="G311" s="13">
        <v>0</v>
      </c>
      <c r="H311" s="13">
        <v>0</v>
      </c>
      <c r="I311" s="14">
        <v>0</v>
      </c>
      <c r="J311" s="3"/>
      <c r="K311" s="414"/>
    </row>
    <row r="312" spans="1:11" s="25" customFormat="1" ht="8.65" customHeight="1">
      <c r="A312" s="18" t="s">
        <v>166</v>
      </c>
      <c r="B312" s="19"/>
      <c r="C312" s="19"/>
      <c r="D312" s="17" t="s">
        <v>212</v>
      </c>
      <c r="E312" s="13">
        <v>0</v>
      </c>
      <c r="F312" s="13">
        <v>0</v>
      </c>
      <c r="G312" s="13">
        <v>0</v>
      </c>
      <c r="H312" s="13">
        <v>0</v>
      </c>
      <c r="I312" s="14">
        <v>0</v>
      </c>
      <c r="J312" s="3"/>
      <c r="K312" s="414"/>
    </row>
    <row r="313" spans="1:11" s="25" customFormat="1" ht="8.65" customHeight="1">
      <c r="A313" s="18"/>
      <c r="B313" s="19"/>
      <c r="C313" s="19"/>
      <c r="D313" s="17"/>
      <c r="E313" s="13"/>
      <c r="F313" s="13"/>
      <c r="G313" s="13"/>
      <c r="H313" s="13"/>
      <c r="I313" s="14"/>
      <c r="J313" s="3"/>
      <c r="K313" s="414"/>
    </row>
    <row r="314" spans="1:11" s="101" customFormat="1" ht="9.9499999999999993" customHeight="1">
      <c r="A314" s="46" t="s">
        <v>190</v>
      </c>
      <c r="B314" s="125"/>
      <c r="C314" s="125"/>
      <c r="D314" s="91"/>
      <c r="E314" s="69">
        <v>2641</v>
      </c>
      <c r="F314" s="69">
        <v>4360</v>
      </c>
      <c r="G314" s="107">
        <v>7507</v>
      </c>
      <c r="H314" s="107">
        <v>13135</v>
      </c>
      <c r="I314" s="69">
        <v>14328</v>
      </c>
      <c r="J314" s="100"/>
      <c r="K314" s="414"/>
    </row>
    <row r="315" spans="1:11" s="25" customFormat="1" ht="8.65" customHeight="1" thickBot="1">
      <c r="A315" s="1"/>
      <c r="B315" s="3"/>
      <c r="C315" s="3"/>
      <c r="D315" s="2"/>
      <c r="E315" s="7"/>
      <c r="F315" s="7"/>
      <c r="G315" s="7"/>
      <c r="H315" s="7"/>
      <c r="I315" s="7"/>
      <c r="J315" s="3"/>
      <c r="K315" s="414"/>
    </row>
    <row r="316" spans="1:11" s="23" customFormat="1" ht="9.9499999999999993" customHeight="1" thickBot="1">
      <c r="A316" s="1145" t="s">
        <v>180</v>
      </c>
      <c r="B316" s="1146"/>
      <c r="C316" s="1147"/>
      <c r="D316" s="64"/>
      <c r="E316" s="7"/>
      <c r="F316" s="7"/>
      <c r="G316" s="7"/>
      <c r="H316" s="7"/>
      <c r="I316" s="7"/>
      <c r="J316" s="7"/>
      <c r="K316" s="414"/>
    </row>
    <row r="317" spans="1:11" s="25" customFormat="1" ht="8.65" customHeight="1">
      <c r="A317" s="1"/>
      <c r="B317" s="3"/>
      <c r="C317" s="3"/>
      <c r="D317" s="2"/>
      <c r="E317" s="7"/>
      <c r="F317" s="7"/>
      <c r="G317" s="7"/>
      <c r="H317" s="7"/>
      <c r="I317" s="7"/>
      <c r="J317" s="3"/>
      <c r="K317" s="414"/>
    </row>
    <row r="318" spans="1:11" s="25" customFormat="1" ht="8.65" customHeight="1">
      <c r="A318" s="18" t="s">
        <v>204</v>
      </c>
      <c r="B318" s="19"/>
      <c r="C318" s="19"/>
      <c r="D318" s="17" t="s">
        <v>161</v>
      </c>
      <c r="E318" s="13">
        <v>45503</v>
      </c>
      <c r="F318" s="13">
        <v>45503</v>
      </c>
      <c r="G318" s="13">
        <v>45503</v>
      </c>
      <c r="H318" s="13">
        <v>45503</v>
      </c>
      <c r="I318" s="14">
        <v>44047</v>
      </c>
      <c r="J318" s="3"/>
      <c r="K318" s="414"/>
    </row>
    <row r="319" spans="1:11" s="25" customFormat="1" ht="8.65" customHeight="1">
      <c r="A319" s="18" t="s">
        <v>179</v>
      </c>
      <c r="B319" s="19"/>
      <c r="C319" s="19"/>
      <c r="D319" s="17" t="s">
        <v>161</v>
      </c>
      <c r="E319" s="13">
        <v>32548</v>
      </c>
      <c r="F319" s="13">
        <v>32548</v>
      </c>
      <c r="G319" s="13">
        <v>32600</v>
      </c>
      <c r="H319" s="13">
        <v>33350</v>
      </c>
      <c r="I319" s="14">
        <v>30407</v>
      </c>
      <c r="J319" s="3"/>
      <c r="K319" s="414"/>
    </row>
    <row r="320" spans="1:11" s="25" customFormat="1" ht="8.65" customHeight="1">
      <c r="A320" s="18" t="s">
        <v>159</v>
      </c>
      <c r="B320" s="19"/>
      <c r="C320" s="19"/>
      <c r="D320" s="17" t="s">
        <v>161</v>
      </c>
      <c r="E320" s="13">
        <v>88196</v>
      </c>
      <c r="F320" s="13">
        <v>89541</v>
      </c>
      <c r="G320" s="13">
        <v>72761</v>
      </c>
      <c r="H320" s="13">
        <v>73959</v>
      </c>
      <c r="I320" s="14">
        <v>73981</v>
      </c>
      <c r="J320" s="3"/>
      <c r="K320" s="414"/>
    </row>
    <row r="321" spans="1:12" s="25" customFormat="1" ht="8.65" customHeight="1">
      <c r="A321" s="18"/>
      <c r="B321" s="19"/>
      <c r="C321" s="19"/>
      <c r="D321" s="17"/>
      <c r="E321" s="13"/>
      <c r="F321" s="13"/>
      <c r="G321" s="13"/>
      <c r="H321" s="13"/>
      <c r="I321" s="14"/>
      <c r="J321" s="3"/>
      <c r="K321" s="414"/>
    </row>
    <row r="322" spans="1:12" s="101" customFormat="1" ht="8.65" customHeight="1">
      <c r="A322" s="46" t="s">
        <v>192</v>
      </c>
      <c r="B322" s="125"/>
      <c r="C322" s="125"/>
      <c r="D322" s="91" t="s">
        <v>176</v>
      </c>
      <c r="E322" s="69">
        <v>168888</v>
      </c>
      <c r="F322" s="69">
        <v>171952</v>
      </c>
      <c r="G322" s="107">
        <v>158371</v>
      </c>
      <c r="H322" s="107">
        <v>165947</v>
      </c>
      <c r="I322" s="69">
        <v>162763</v>
      </c>
      <c r="J322" s="108" t="s">
        <v>270</v>
      </c>
      <c r="K322" s="414"/>
      <c r="L322" s="143"/>
    </row>
    <row r="323" spans="1:12" s="25" customFormat="1" ht="8.65" customHeight="1" thickBot="1">
      <c r="A323" s="37"/>
      <c r="B323" s="81"/>
      <c r="C323" s="81"/>
      <c r="D323" s="37"/>
      <c r="E323" s="87"/>
      <c r="F323" s="87"/>
      <c r="G323" s="88"/>
      <c r="H323" s="88"/>
      <c r="I323" s="87"/>
      <c r="J323" s="33">
        <v>827921</v>
      </c>
      <c r="K323" s="414"/>
    </row>
    <row r="324" spans="1:12" s="23" customFormat="1" ht="9.9499999999999993" customHeight="1" thickBot="1">
      <c r="A324" s="1145" t="s">
        <v>257</v>
      </c>
      <c r="B324" s="1146"/>
      <c r="C324" s="1147"/>
      <c r="D324" s="64"/>
      <c r="E324" s="7"/>
      <c r="F324" s="7"/>
      <c r="G324" s="7"/>
      <c r="H324" s="7"/>
      <c r="I324" s="7"/>
      <c r="J324" s="7"/>
      <c r="K324" s="414"/>
    </row>
    <row r="325" spans="1:12" s="25" customFormat="1" ht="9.9499999999999993" customHeight="1">
      <c r="A325" s="37"/>
      <c r="B325" s="81"/>
      <c r="C325" s="81"/>
      <c r="D325" s="37"/>
      <c r="E325" s="87"/>
      <c r="F325" s="87"/>
      <c r="G325" s="88"/>
      <c r="H325" s="88"/>
      <c r="I325" s="87"/>
      <c r="J325" s="7"/>
      <c r="K325" s="414"/>
    </row>
    <row r="326" spans="1:12" s="25" customFormat="1" ht="9.9499999999999993" customHeight="1">
      <c r="A326" s="139" t="s">
        <v>267</v>
      </c>
      <c r="B326" s="139"/>
      <c r="C326" s="146"/>
      <c r="D326" s="58"/>
      <c r="E326" s="85"/>
      <c r="F326" s="85"/>
      <c r="G326" s="86"/>
      <c r="H326" s="86"/>
      <c r="I326" s="85"/>
      <c r="J326" s="7"/>
      <c r="K326" s="414"/>
    </row>
    <row r="327" spans="1:12" s="25" customFormat="1" ht="9.9499999999999993" customHeight="1">
      <c r="A327" s="140" t="s">
        <v>182</v>
      </c>
      <c r="B327" s="140"/>
      <c r="C327" s="147"/>
      <c r="D327" s="58"/>
      <c r="E327" s="13">
        <v>34564</v>
      </c>
      <c r="F327" s="13">
        <v>26143</v>
      </c>
      <c r="G327" s="13">
        <v>28401</v>
      </c>
      <c r="H327" s="13">
        <v>24098</v>
      </c>
      <c r="I327" s="14">
        <v>27572</v>
      </c>
      <c r="J327" s="7"/>
      <c r="K327" s="414"/>
    </row>
    <row r="328" spans="1:12" s="25" customFormat="1" ht="9.9499999999999993" customHeight="1">
      <c r="A328" s="140" t="s">
        <v>256</v>
      </c>
      <c r="B328" s="140"/>
      <c r="C328" s="146" t="s">
        <v>268</v>
      </c>
      <c r="D328" s="151"/>
      <c r="E328" s="13"/>
      <c r="F328" s="13"/>
      <c r="G328" s="13"/>
      <c r="H328" s="13">
        <v>-4084</v>
      </c>
      <c r="I328" s="14">
        <v>-4163</v>
      </c>
      <c r="J328" s="7"/>
      <c r="K328" s="414"/>
    </row>
    <row r="329" spans="1:12" s="25" customFormat="1" ht="9.9499999999999993" customHeight="1">
      <c r="A329" s="140" t="s">
        <v>255</v>
      </c>
      <c r="B329" s="140"/>
      <c r="C329" s="146" t="s">
        <v>268</v>
      </c>
      <c r="D329" s="151"/>
      <c r="E329" s="85"/>
      <c r="F329" s="85"/>
      <c r="G329" s="86"/>
      <c r="H329" s="13">
        <v>-17208</v>
      </c>
      <c r="I329" s="14">
        <v>-15138</v>
      </c>
      <c r="J329" s="7"/>
      <c r="K329" s="414"/>
    </row>
    <row r="330" spans="1:12" s="25" customFormat="1" ht="8.65" customHeight="1">
      <c r="A330" s="139" t="s">
        <v>263</v>
      </c>
      <c r="B330" s="139"/>
      <c r="C330" s="146"/>
      <c r="D330" s="58"/>
      <c r="E330" s="85"/>
      <c r="F330" s="85"/>
      <c r="G330" s="86"/>
      <c r="H330" s="86"/>
      <c r="I330" s="85"/>
      <c r="J330" s="7"/>
      <c r="K330" s="414"/>
    </row>
    <row r="331" spans="1:12" s="25" customFormat="1" ht="8.65" customHeight="1">
      <c r="A331" s="140" t="s">
        <v>253</v>
      </c>
      <c r="B331" s="140"/>
      <c r="C331" s="146" t="s">
        <v>268</v>
      </c>
      <c r="D331" s="148" t="s">
        <v>272</v>
      </c>
      <c r="E331" s="13"/>
      <c r="F331" s="85"/>
      <c r="G331" s="86"/>
      <c r="H331" s="13">
        <v>0</v>
      </c>
      <c r="I331" s="14"/>
      <c r="J331" s="7"/>
      <c r="K331" s="414"/>
    </row>
    <row r="332" spans="1:12" s="25" customFormat="1" ht="8.65" customHeight="1">
      <c r="A332" s="140" t="s">
        <v>182</v>
      </c>
      <c r="B332" s="140"/>
      <c r="C332" s="147"/>
      <c r="D332" s="58"/>
      <c r="E332" s="13">
        <v>21605</v>
      </c>
      <c r="F332" s="13">
        <v>21115</v>
      </c>
      <c r="G332" s="13">
        <v>16437</v>
      </c>
      <c r="H332" s="13">
        <v>23931</v>
      </c>
      <c r="I332" s="14">
        <v>21539</v>
      </c>
      <c r="J332" s="7"/>
      <c r="K332" s="414"/>
    </row>
    <row r="333" spans="1:12" s="25" customFormat="1" ht="8.65" customHeight="1">
      <c r="A333" s="140" t="s">
        <v>254</v>
      </c>
      <c r="B333" s="140"/>
      <c r="C333" s="147"/>
      <c r="D333" s="58"/>
      <c r="E333" s="13">
        <v>-14193</v>
      </c>
      <c r="F333" s="13">
        <v>-14536</v>
      </c>
      <c r="G333" s="13">
        <v>-14088</v>
      </c>
      <c r="H333" s="13">
        <v>-13678</v>
      </c>
      <c r="I333" s="14">
        <v>-14410</v>
      </c>
      <c r="J333" s="7"/>
      <c r="K333" s="414"/>
    </row>
    <row r="334" spans="1:12" s="25" customFormat="1" ht="8.65" customHeight="1">
      <c r="A334" s="139" t="s">
        <v>264</v>
      </c>
      <c r="B334" s="139"/>
      <c r="C334" s="146" t="s">
        <v>268</v>
      </c>
      <c r="D334" s="151"/>
      <c r="E334" s="13"/>
      <c r="F334" s="85"/>
      <c r="G334" s="86"/>
      <c r="H334" s="86"/>
      <c r="I334" s="85"/>
      <c r="J334" s="7"/>
      <c r="K334" s="414"/>
    </row>
    <row r="335" spans="1:12" s="25" customFormat="1" ht="8.65" customHeight="1">
      <c r="A335" s="140" t="s">
        <v>250</v>
      </c>
      <c r="B335" s="140"/>
      <c r="C335" s="1158" t="s">
        <v>269</v>
      </c>
      <c r="D335" s="1159"/>
      <c r="E335" s="85"/>
      <c r="F335" s="85"/>
      <c r="G335" s="86"/>
      <c r="H335" s="13">
        <v>8345</v>
      </c>
      <c r="I335" s="14">
        <v>14069</v>
      </c>
      <c r="J335" s="7"/>
      <c r="K335" s="414"/>
    </row>
    <row r="336" spans="1:12" s="25" customFormat="1" ht="8.65" customHeight="1">
      <c r="A336" s="139" t="s">
        <v>265</v>
      </c>
      <c r="B336" s="139"/>
      <c r="C336" s="146"/>
      <c r="D336" s="58"/>
      <c r="E336" s="85"/>
      <c r="F336" s="85"/>
      <c r="G336" s="86"/>
      <c r="H336" s="86"/>
      <c r="I336" s="85"/>
      <c r="J336" s="7"/>
      <c r="K336" s="414"/>
    </row>
    <row r="337" spans="1:11" s="25" customFormat="1" ht="8.65" customHeight="1">
      <c r="A337" s="140" t="s">
        <v>248</v>
      </c>
      <c r="B337" s="140"/>
      <c r="C337" s="146" t="s">
        <v>268</v>
      </c>
      <c r="D337" s="149" t="s">
        <v>273</v>
      </c>
      <c r="E337" s="85"/>
      <c r="F337" s="85"/>
      <c r="G337" s="86"/>
      <c r="H337" s="13">
        <v>4216</v>
      </c>
      <c r="I337" s="14">
        <v>6676</v>
      </c>
      <c r="J337" s="7"/>
      <c r="K337" s="414"/>
    </row>
    <row r="338" spans="1:11" s="25" customFormat="1" ht="8.65" customHeight="1">
      <c r="A338" s="140" t="s">
        <v>249</v>
      </c>
      <c r="B338" s="140"/>
      <c r="C338" s="146" t="s">
        <v>268</v>
      </c>
      <c r="D338" s="149" t="s">
        <v>274</v>
      </c>
      <c r="E338" s="85"/>
      <c r="F338" s="85"/>
      <c r="G338" s="86"/>
      <c r="H338" s="13">
        <v>7194</v>
      </c>
      <c r="I338" s="14">
        <v>4079</v>
      </c>
      <c r="J338" s="7"/>
      <c r="K338" s="414"/>
    </row>
    <row r="339" spans="1:11" s="25" customFormat="1" ht="8.65" customHeight="1">
      <c r="A339" s="140" t="s">
        <v>182</v>
      </c>
      <c r="B339" s="140"/>
      <c r="C339" s="147"/>
      <c r="D339" s="17"/>
      <c r="E339" s="13">
        <v>10170</v>
      </c>
      <c r="F339" s="13">
        <v>10493</v>
      </c>
      <c r="G339" s="13">
        <v>11405</v>
      </c>
      <c r="H339" s="13">
        <v>12591</v>
      </c>
      <c r="I339" s="14">
        <v>13369</v>
      </c>
      <c r="J339" s="7"/>
      <c r="K339" s="414"/>
    </row>
    <row r="340" spans="1:11" s="25" customFormat="1" ht="8.65" customHeight="1">
      <c r="A340" s="1160" t="s">
        <v>251</v>
      </c>
      <c r="B340" s="1161"/>
      <c r="C340" s="147"/>
      <c r="D340" s="17"/>
      <c r="E340" s="13">
        <v>-10170</v>
      </c>
      <c r="F340" s="13">
        <v>-10493</v>
      </c>
      <c r="G340" s="13">
        <v>-11405</v>
      </c>
      <c r="H340" s="13">
        <v>-12591</v>
      </c>
      <c r="I340" s="14">
        <v>-11719</v>
      </c>
      <c r="J340" s="7"/>
      <c r="K340" s="414"/>
    </row>
    <row r="341" spans="1:11" s="25" customFormat="1" ht="8.65" customHeight="1">
      <c r="A341" s="139" t="s">
        <v>266</v>
      </c>
      <c r="B341" s="139"/>
      <c r="C341" s="147"/>
      <c r="D341" s="58"/>
      <c r="E341" s="85"/>
      <c r="F341" s="85"/>
      <c r="G341" s="86"/>
      <c r="H341" s="86"/>
      <c r="I341" s="13"/>
      <c r="J341" s="7"/>
      <c r="K341" s="414"/>
    </row>
    <row r="342" spans="1:11" s="25" customFormat="1" ht="8.65" customHeight="1">
      <c r="A342" s="140" t="s">
        <v>182</v>
      </c>
      <c r="B342" s="140"/>
      <c r="C342" s="146" t="s">
        <v>268</v>
      </c>
      <c r="D342" s="151"/>
      <c r="E342" s="85"/>
      <c r="F342" s="85"/>
      <c r="G342" s="86"/>
      <c r="H342" s="13">
        <v>5079</v>
      </c>
      <c r="I342" s="14">
        <v>3800</v>
      </c>
      <c r="J342" s="7"/>
      <c r="K342" s="414"/>
    </row>
    <row r="343" spans="1:11" s="25" customFormat="1" ht="8.65" customHeight="1">
      <c r="A343" s="140" t="s">
        <v>252</v>
      </c>
      <c r="B343" s="140"/>
      <c r="C343" s="146" t="s">
        <v>268</v>
      </c>
      <c r="D343" s="151"/>
      <c r="E343" s="85"/>
      <c r="F343" s="85"/>
      <c r="G343" s="86"/>
      <c r="H343" s="13">
        <v>-360</v>
      </c>
      <c r="I343" s="14">
        <v>-425</v>
      </c>
      <c r="J343" s="7"/>
      <c r="K343" s="414"/>
    </row>
    <row r="344" spans="1:11" s="25" customFormat="1" ht="9.9499999999999993" customHeight="1" thickBot="1">
      <c r="A344" s="3"/>
      <c r="B344" s="3"/>
      <c r="C344" s="3"/>
      <c r="D344" s="35"/>
      <c r="E344" s="7"/>
      <c r="F344" s="7"/>
      <c r="G344" s="7"/>
      <c r="H344" s="7"/>
      <c r="I344" s="7"/>
      <c r="J344" s="7"/>
      <c r="K344" s="414"/>
    </row>
    <row r="345" spans="1:11" s="23" customFormat="1" ht="9.9499999999999993" customHeight="1" thickBot="1">
      <c r="A345" s="1145" t="s">
        <v>247</v>
      </c>
      <c r="B345" s="1146"/>
      <c r="C345" s="1147"/>
      <c r="D345" s="64"/>
      <c r="E345" s="7"/>
      <c r="F345" s="7"/>
      <c r="G345" s="7"/>
      <c r="H345" s="7"/>
      <c r="I345" s="7"/>
      <c r="J345" s="7"/>
      <c r="K345" s="414"/>
    </row>
    <row r="346" spans="1:11" s="25" customFormat="1" ht="8.65" customHeight="1">
      <c r="A346" s="3"/>
      <c r="B346" s="3"/>
      <c r="C346" s="3"/>
      <c r="D346" s="35"/>
      <c r="E346" s="7"/>
      <c r="F346" s="7"/>
      <c r="G346" s="7"/>
      <c r="H346" s="7"/>
      <c r="I346" s="7"/>
      <c r="J346" s="7"/>
      <c r="K346" s="414"/>
    </row>
    <row r="347" spans="1:11" s="25" customFormat="1" ht="8.65" customHeight="1">
      <c r="A347" s="3" t="s">
        <v>205</v>
      </c>
      <c r="B347" s="3"/>
      <c r="C347" s="3"/>
      <c r="D347" s="35" t="s">
        <v>275</v>
      </c>
      <c r="E347" s="13">
        <v>2701</v>
      </c>
      <c r="F347" s="13">
        <v>1260</v>
      </c>
      <c r="G347" s="13">
        <v>2887</v>
      </c>
      <c r="H347" s="13">
        <v>3101</v>
      </c>
      <c r="I347" s="14">
        <v>1052</v>
      </c>
      <c r="J347" s="3"/>
      <c r="K347" s="414"/>
    </row>
    <row r="348" spans="1:11" s="25" customFormat="1" ht="9.9499999999999993" customHeight="1" thickBot="1">
      <c r="A348" s="3"/>
      <c r="B348" s="3"/>
      <c r="C348" s="3"/>
      <c r="D348" s="35"/>
      <c r="E348" s="7"/>
      <c r="F348" s="7"/>
      <c r="G348" s="7"/>
      <c r="H348" s="7"/>
      <c r="I348" s="7"/>
      <c r="J348" s="3"/>
      <c r="K348" s="414"/>
    </row>
    <row r="349" spans="1:11" s="23" customFormat="1" ht="9.9499999999999993" customHeight="1" thickBot="1">
      <c r="A349" s="1145" t="s">
        <v>246</v>
      </c>
      <c r="B349" s="1146"/>
      <c r="C349" s="1147"/>
      <c r="D349" s="64"/>
      <c r="E349" s="7"/>
      <c r="F349" s="7"/>
      <c r="G349" s="7"/>
      <c r="H349" s="7"/>
      <c r="I349" s="7"/>
      <c r="J349" s="7"/>
      <c r="K349" s="414"/>
    </row>
    <row r="350" spans="1:11" s="25" customFormat="1" ht="8.65" customHeight="1">
      <c r="A350" s="3"/>
      <c r="B350" s="3"/>
      <c r="C350" s="3"/>
      <c r="D350" s="35"/>
      <c r="E350" s="7"/>
      <c r="F350" s="7"/>
      <c r="G350" s="7"/>
      <c r="H350" s="7"/>
      <c r="I350" s="7"/>
      <c r="J350" s="3"/>
      <c r="K350" s="414"/>
    </row>
    <row r="351" spans="1:11" s="25" customFormat="1" ht="8.65" customHeight="1">
      <c r="A351" s="18" t="s">
        <v>206</v>
      </c>
      <c r="B351" s="19"/>
      <c r="C351" s="19"/>
      <c r="D351" s="17" t="s">
        <v>279</v>
      </c>
      <c r="E351" s="13">
        <v>14193</v>
      </c>
      <c r="F351" s="13">
        <v>14536</v>
      </c>
      <c r="G351" s="13">
        <v>14088</v>
      </c>
      <c r="H351" s="13">
        <v>13678</v>
      </c>
      <c r="I351" s="13">
        <v>14410</v>
      </c>
      <c r="J351" s="3"/>
      <c r="K351" s="414"/>
    </row>
    <row r="352" spans="1:11" s="25" customFormat="1" ht="8.65" customHeight="1">
      <c r="A352" s="18" t="s">
        <v>207</v>
      </c>
      <c r="B352" s="19"/>
      <c r="C352" s="19"/>
      <c r="D352" s="17" t="s">
        <v>280</v>
      </c>
      <c r="E352" s="13">
        <v>10170</v>
      </c>
      <c r="F352" s="13">
        <v>10493</v>
      </c>
      <c r="G352" s="13">
        <v>11405</v>
      </c>
      <c r="H352" s="13">
        <v>12591</v>
      </c>
      <c r="I352" s="13">
        <v>11719</v>
      </c>
      <c r="J352" s="3"/>
      <c r="K352" s="414"/>
    </row>
    <row r="353" spans="1:12" s="25" customFormat="1" ht="8.85" customHeight="1">
      <c r="A353" s="18" t="s">
        <v>208</v>
      </c>
      <c r="B353" s="19"/>
      <c r="C353" s="19"/>
      <c r="D353" s="17" t="s">
        <v>281</v>
      </c>
      <c r="E353" s="13">
        <v>800</v>
      </c>
      <c r="F353" s="13">
        <v>880</v>
      </c>
      <c r="G353" s="13">
        <v>840</v>
      </c>
      <c r="H353" s="13">
        <v>1190</v>
      </c>
      <c r="I353" s="14">
        <v>1020</v>
      </c>
      <c r="J353" s="3"/>
      <c r="K353" s="414"/>
    </row>
    <row r="354" spans="1:12" s="25" customFormat="1" ht="8.65" customHeight="1">
      <c r="A354" s="18" t="s">
        <v>221</v>
      </c>
      <c r="B354" s="19"/>
      <c r="C354" s="19"/>
      <c r="D354" s="17" t="s">
        <v>281</v>
      </c>
      <c r="E354" s="13">
        <v>0</v>
      </c>
      <c r="F354" s="13">
        <v>0</v>
      </c>
      <c r="G354" s="13">
        <v>0</v>
      </c>
      <c r="H354" s="13">
        <v>0</v>
      </c>
      <c r="I354" s="14">
        <v>0</v>
      </c>
      <c r="J354" s="3"/>
      <c r="K354" s="414"/>
    </row>
    <row r="355" spans="1:12" s="25" customFormat="1" ht="8.65" customHeight="1">
      <c r="A355" s="18" t="s">
        <v>217</v>
      </c>
      <c r="B355" s="19"/>
      <c r="C355" s="19"/>
      <c r="D355" s="17" t="s">
        <v>282</v>
      </c>
      <c r="E355" s="13">
        <v>0</v>
      </c>
      <c r="F355" s="13">
        <v>0</v>
      </c>
      <c r="G355" s="13">
        <v>0</v>
      </c>
      <c r="H355" s="13">
        <v>0</v>
      </c>
      <c r="I355" s="14">
        <v>0</v>
      </c>
      <c r="J355" s="3"/>
      <c r="K355" s="414"/>
    </row>
    <row r="356" spans="1:12" s="25" customFormat="1" ht="8.65" customHeight="1">
      <c r="A356" s="18" t="s">
        <v>218</v>
      </c>
      <c r="B356" s="19"/>
      <c r="C356" s="19"/>
      <c r="D356" s="17" t="s">
        <v>283</v>
      </c>
      <c r="E356" s="13">
        <v>0</v>
      </c>
      <c r="F356" s="13">
        <v>0</v>
      </c>
      <c r="G356" s="13">
        <v>0</v>
      </c>
      <c r="H356" s="13">
        <v>0</v>
      </c>
      <c r="I356" s="14">
        <v>0</v>
      </c>
      <c r="J356" s="3"/>
      <c r="K356" s="414"/>
    </row>
    <row r="357" spans="1:12" s="25" customFormat="1" ht="8.65" customHeight="1">
      <c r="A357" s="18"/>
      <c r="B357" s="19"/>
      <c r="C357" s="19"/>
      <c r="D357" s="17"/>
      <c r="E357" s="13"/>
      <c r="F357" s="13"/>
      <c r="G357" s="13"/>
      <c r="H357" s="13"/>
      <c r="I357" s="13"/>
      <c r="J357" s="3"/>
      <c r="K357" s="414"/>
    </row>
    <row r="358" spans="1:12" s="101" customFormat="1" ht="9.9499999999999993" customHeight="1">
      <c r="A358" s="46" t="s">
        <v>160</v>
      </c>
      <c r="B358" s="125"/>
      <c r="C358" s="125"/>
      <c r="D358" s="153"/>
      <c r="E358" s="69">
        <v>25163</v>
      </c>
      <c r="F358" s="69">
        <v>25909</v>
      </c>
      <c r="G358" s="107">
        <v>26333</v>
      </c>
      <c r="H358" s="107">
        <v>27459</v>
      </c>
      <c r="I358" s="69">
        <v>27149</v>
      </c>
      <c r="J358" s="100"/>
      <c r="K358" s="414"/>
    </row>
    <row r="359" spans="1:12" s="25" customFormat="1" ht="9.9499999999999993" customHeight="1" thickBot="1">
      <c r="A359" s="3"/>
      <c r="B359" s="3"/>
      <c r="C359" s="3"/>
      <c r="D359" s="154"/>
      <c r="E359" s="7"/>
      <c r="F359" s="7"/>
      <c r="G359" s="7"/>
      <c r="H359" s="7"/>
      <c r="I359" s="7"/>
      <c r="J359" s="3"/>
      <c r="K359" s="414"/>
    </row>
    <row r="360" spans="1:12" s="23" customFormat="1" ht="9.9499999999999993" customHeight="1" thickBot="1">
      <c r="A360" s="1145" t="s">
        <v>245</v>
      </c>
      <c r="B360" s="1146"/>
      <c r="C360" s="1147"/>
      <c r="D360" s="64"/>
      <c r="E360" s="7"/>
      <c r="F360" s="7"/>
      <c r="G360" s="7"/>
      <c r="H360" s="7"/>
      <c r="I360" s="7"/>
      <c r="J360" s="7"/>
      <c r="K360" s="414"/>
    </row>
    <row r="361" spans="1:12" s="25" customFormat="1" ht="8.65" customHeight="1">
      <c r="A361" s="3"/>
      <c r="B361" s="3"/>
      <c r="C361" s="3"/>
      <c r="D361" s="154"/>
      <c r="E361" s="7"/>
      <c r="F361" s="7"/>
      <c r="G361" s="7"/>
      <c r="H361" s="7"/>
      <c r="I361" s="7"/>
      <c r="J361" s="3"/>
      <c r="K361" s="414"/>
    </row>
    <row r="362" spans="1:12" s="25" customFormat="1" ht="8.85" customHeight="1">
      <c r="A362" s="18" t="s">
        <v>177</v>
      </c>
      <c r="B362" s="19"/>
      <c r="C362" s="19"/>
      <c r="D362" s="17" t="s">
        <v>276</v>
      </c>
      <c r="E362" s="13">
        <v>0</v>
      </c>
      <c r="F362" s="13">
        <v>0</v>
      </c>
      <c r="G362" s="13">
        <v>0</v>
      </c>
      <c r="H362" s="13">
        <v>0</v>
      </c>
      <c r="I362" s="14">
        <v>0</v>
      </c>
      <c r="J362" s="3"/>
      <c r="K362" s="414"/>
    </row>
    <row r="363" spans="1:12" s="25" customFormat="1" ht="8.85" customHeight="1">
      <c r="A363" s="18" t="s">
        <v>178</v>
      </c>
      <c r="B363" s="19"/>
      <c r="C363" s="19"/>
      <c r="D363" s="17" t="s">
        <v>277</v>
      </c>
      <c r="E363" s="13">
        <v>82611</v>
      </c>
      <c r="F363" s="13">
        <v>78083</v>
      </c>
      <c r="G363" s="13">
        <v>73472</v>
      </c>
      <c r="H363" s="13">
        <v>53813</v>
      </c>
      <c r="I363" s="14">
        <v>31833</v>
      </c>
      <c r="J363" s="3"/>
      <c r="K363" s="414"/>
      <c r="L363" s="143"/>
    </row>
    <row r="364" spans="1:12" s="25" customFormat="1" ht="8.85" customHeight="1">
      <c r="A364" s="18" t="s">
        <v>226</v>
      </c>
      <c r="B364" s="19"/>
      <c r="C364" s="19"/>
      <c r="D364" s="17" t="s">
        <v>278</v>
      </c>
      <c r="E364" s="13">
        <v>0</v>
      </c>
      <c r="F364" s="13">
        <v>0</v>
      </c>
      <c r="G364" s="13">
        <v>0</v>
      </c>
      <c r="H364" s="13">
        <v>0</v>
      </c>
      <c r="I364" s="14">
        <v>0</v>
      </c>
      <c r="J364" s="3"/>
      <c r="K364" s="414"/>
    </row>
    <row r="365" spans="1:12" s="25" customFormat="1" ht="8.65" customHeight="1">
      <c r="A365" s="29"/>
      <c r="D365" s="36"/>
      <c r="E365" s="7"/>
      <c r="F365" s="7"/>
      <c r="G365" s="7"/>
      <c r="H365" s="7"/>
      <c r="I365" s="7"/>
      <c r="J365" s="3"/>
      <c r="K365" s="414"/>
    </row>
    <row r="366" spans="1:12" s="25" customFormat="1" ht="8.65" customHeight="1">
      <c r="A366" s="29"/>
      <c r="D366" s="36"/>
      <c r="E366" s="7"/>
      <c r="F366" s="7"/>
      <c r="G366" s="7"/>
      <c r="H366" s="7"/>
      <c r="I366" s="7"/>
      <c r="J366" s="3"/>
      <c r="K366" s="414"/>
    </row>
  </sheetData>
  <mergeCells count="35">
    <mergeCell ref="D93:H93"/>
    <mergeCell ref="D184:H184"/>
    <mergeCell ref="A62:C62"/>
    <mergeCell ref="D1:H1"/>
    <mergeCell ref="A5:B5"/>
    <mergeCell ref="A7:B7"/>
    <mergeCell ref="A27:C27"/>
    <mergeCell ref="H174:H175"/>
    <mergeCell ref="I235:I236"/>
    <mergeCell ref="H235:H236"/>
    <mergeCell ref="I174:I175"/>
    <mergeCell ref="A96:C96"/>
    <mergeCell ref="A229:C229"/>
    <mergeCell ref="A146:C146"/>
    <mergeCell ref="A187:C187"/>
    <mergeCell ref="E174:E175"/>
    <mergeCell ref="F174:F175"/>
    <mergeCell ref="G174:G175"/>
    <mergeCell ref="A360:C360"/>
    <mergeCell ref="A316:C316"/>
    <mergeCell ref="A324:C324"/>
    <mergeCell ref="C335:D335"/>
    <mergeCell ref="A340:B340"/>
    <mergeCell ref="A345:C345"/>
    <mergeCell ref="A349:C349"/>
    <mergeCell ref="A248:D248"/>
    <mergeCell ref="A262:D262"/>
    <mergeCell ref="A279:D279"/>
    <mergeCell ref="A235:C236"/>
    <mergeCell ref="D235:D236"/>
    <mergeCell ref="D275:H275"/>
    <mergeCell ref="E235:E236"/>
    <mergeCell ref="F235:F236"/>
    <mergeCell ref="G235:G236"/>
    <mergeCell ref="A238:C238"/>
  </mergeCells>
  <phoneticPr fontId="33" type="noConversion"/>
  <printOptions horizontalCentered="1"/>
  <pageMargins left="0" right="0" top="0" bottom="0.59055118110236227" header="0.51181102362204722" footer="0.51181102362204722"/>
  <pageSetup paperSize="9" scale="97" fitToHeight="4" orientation="portrait" horizontalDpi="300" verticalDpi="300" r:id="rId1"/>
  <headerFooter alignWithMargins="0"/>
  <rowBreaks count="2" manualBreakCount="2">
    <brk id="92" max="8" man="1"/>
    <brk id="183" max="16383" man="1"/>
  </rowBreaks>
</worksheet>
</file>

<file path=xl/worksheets/sheet21.xml><?xml version="1.0" encoding="utf-8"?>
<worksheet xmlns="http://schemas.openxmlformats.org/spreadsheetml/2006/main" xmlns:r="http://schemas.openxmlformats.org/officeDocument/2006/relationships">
  <dimension ref="A1:L366"/>
  <sheetViews>
    <sheetView topLeftCell="A133" workbookViewId="0">
      <selection activeCell="F172" sqref="F172"/>
    </sheetView>
  </sheetViews>
  <sheetFormatPr baseColWidth="10" defaultColWidth="10.7109375" defaultRowHeight="8.65" customHeight="1"/>
  <cols>
    <col min="1" max="1" width="11.7109375" style="8" customWidth="1"/>
    <col min="2" max="2" width="18.7109375" style="2" customWidth="1"/>
    <col min="3" max="3" width="9.7109375" style="2" customWidth="1"/>
    <col min="4" max="4" width="10.7109375" style="2"/>
    <col min="5" max="9" width="9.7109375" style="16" customWidth="1"/>
    <col min="10" max="10" width="8.7109375" style="16" customWidth="1"/>
    <col min="11" max="11" width="10.7109375" style="402"/>
    <col min="12" max="16384" width="10.7109375" style="8"/>
  </cols>
  <sheetData>
    <row r="1" spans="1:11" s="40" customFormat="1" ht="12" customHeight="1">
      <c r="A1" s="145">
        <v>46</v>
      </c>
      <c r="B1" s="38" t="s">
        <v>308</v>
      </c>
      <c r="D1" s="1144" t="s">
        <v>29</v>
      </c>
      <c r="E1" s="1144"/>
      <c r="F1" s="1144"/>
      <c r="G1" s="1144"/>
      <c r="H1" s="1144"/>
      <c r="I1" s="76" t="s">
        <v>239</v>
      </c>
      <c r="J1" s="39"/>
      <c r="K1" s="415"/>
    </row>
    <row r="2" spans="1:11" s="41" customFormat="1" ht="9" customHeight="1">
      <c r="A2" s="28"/>
      <c r="D2" s="27"/>
      <c r="E2" s="27"/>
      <c r="F2" s="27"/>
      <c r="G2" s="27"/>
      <c r="H2" s="27"/>
      <c r="I2" s="26"/>
      <c r="J2" s="29"/>
      <c r="K2" s="415"/>
    </row>
    <row r="3" spans="1:11" s="25" customFormat="1" ht="9.9499999999999993" customHeight="1">
      <c r="A3" s="1"/>
      <c r="D3" s="94" t="s">
        <v>31</v>
      </c>
      <c r="E3" s="95">
        <v>2005</v>
      </c>
      <c r="F3" s="95">
        <v>2006</v>
      </c>
      <c r="G3" s="95">
        <v>2007</v>
      </c>
      <c r="H3" s="95">
        <v>2008</v>
      </c>
      <c r="I3" s="95">
        <v>2009</v>
      </c>
      <c r="J3" s="3"/>
      <c r="K3" s="401"/>
    </row>
    <row r="4" spans="1:11" s="25" customFormat="1" ht="9" customHeight="1" thickBot="1">
      <c r="A4" s="1"/>
      <c r="D4" s="60"/>
      <c r="E4" s="61"/>
      <c r="F4" s="61"/>
      <c r="G4" s="61"/>
      <c r="H4" s="61"/>
      <c r="I4" s="61"/>
      <c r="J4" s="3"/>
      <c r="K4" s="401"/>
    </row>
    <row r="5" spans="1:11" s="25" customFormat="1" ht="11.1" customHeight="1" thickBot="1">
      <c r="A5" s="1156" t="s">
        <v>238</v>
      </c>
      <c r="B5" s="1157"/>
      <c r="C5" s="59"/>
      <c r="D5" s="60"/>
      <c r="E5" s="141">
        <v>1619</v>
      </c>
      <c r="F5" s="141">
        <v>1599</v>
      </c>
      <c r="G5" s="141">
        <v>1600</v>
      </c>
      <c r="H5" s="141">
        <v>1605</v>
      </c>
      <c r="I5" s="141">
        <v>1584</v>
      </c>
      <c r="J5" s="3"/>
      <c r="K5" s="401"/>
    </row>
    <row r="6" spans="1:11" s="25" customFormat="1" ht="9.9499999999999993" customHeight="1" thickBot="1">
      <c r="A6" s="1"/>
      <c r="D6" s="60"/>
      <c r="E6" s="61"/>
      <c r="F6" s="61"/>
      <c r="G6" s="61"/>
      <c r="H6" s="61"/>
      <c r="I6" s="61"/>
      <c r="J6" s="3"/>
      <c r="K6" s="401"/>
    </row>
    <row r="7" spans="1:11" s="25" customFormat="1" ht="11.1" customHeight="1" thickBot="1">
      <c r="A7" s="1156" t="s">
        <v>30</v>
      </c>
      <c r="B7" s="1157"/>
      <c r="C7" s="59"/>
      <c r="D7" s="31"/>
      <c r="E7" s="3"/>
      <c r="F7" s="3"/>
      <c r="G7" s="3"/>
      <c r="H7" s="3"/>
      <c r="I7" s="3"/>
      <c r="J7" s="3"/>
      <c r="K7" s="401"/>
    </row>
    <row r="8" spans="1:11" s="25" customFormat="1" ht="9" customHeight="1">
      <c r="A8" s="2"/>
      <c r="D8" s="2"/>
      <c r="E8" s="3"/>
      <c r="F8" s="3"/>
      <c r="G8" s="3"/>
      <c r="H8" s="3"/>
      <c r="I8" s="3"/>
      <c r="J8" s="3"/>
      <c r="K8" s="401"/>
    </row>
    <row r="9" spans="1:11" s="25" customFormat="1" ht="9" customHeight="1">
      <c r="A9" s="46" t="s">
        <v>233</v>
      </c>
      <c r="B9" s="19"/>
      <c r="C9" s="19"/>
      <c r="D9" s="4"/>
      <c r="E9" s="142">
        <v>57</v>
      </c>
      <c r="F9" s="142">
        <v>57</v>
      </c>
      <c r="G9" s="142">
        <v>57</v>
      </c>
      <c r="H9" s="142">
        <v>57</v>
      </c>
      <c r="I9" s="142">
        <v>57</v>
      </c>
      <c r="J9" s="3"/>
      <c r="K9" s="434">
        <f>SUM(E9:I9)/5</f>
        <v>57</v>
      </c>
    </row>
    <row r="10" spans="1:11" s="25" customFormat="1" ht="8.85" customHeight="1">
      <c r="A10" s="10"/>
      <c r="B10" s="19"/>
      <c r="C10" s="19"/>
      <c r="D10" s="4"/>
      <c r="E10" s="54"/>
      <c r="F10" s="54"/>
      <c r="G10" s="21"/>
      <c r="H10" s="21"/>
      <c r="I10" s="54"/>
      <c r="J10" s="3"/>
      <c r="K10" s="401"/>
    </row>
    <row r="11" spans="1:11" s="23" customFormat="1" ht="9" customHeight="1">
      <c r="A11" s="46" t="s">
        <v>237</v>
      </c>
      <c r="B11" s="118"/>
      <c r="C11" s="118"/>
      <c r="D11" s="47" t="s">
        <v>181</v>
      </c>
      <c r="E11" s="13">
        <v>3172846</v>
      </c>
      <c r="F11" s="13">
        <v>3223130</v>
      </c>
      <c r="G11" s="13">
        <v>3225450</v>
      </c>
      <c r="H11" s="13">
        <v>3219981</v>
      </c>
      <c r="I11" s="14">
        <v>3422005</v>
      </c>
      <c r="J11" s="7"/>
      <c r="K11" s="400"/>
    </row>
    <row r="12" spans="1:11" s="44" customFormat="1" ht="8.85" customHeight="1">
      <c r="A12" s="48" t="s">
        <v>231</v>
      </c>
      <c r="B12" s="119"/>
      <c r="C12" s="119"/>
      <c r="D12" s="49"/>
      <c r="E12" s="13">
        <v>272595</v>
      </c>
      <c r="F12" s="13">
        <v>280875</v>
      </c>
      <c r="G12" s="13">
        <v>291637</v>
      </c>
      <c r="H12" s="13">
        <v>381056</v>
      </c>
      <c r="I12" s="152">
        <v>428075</v>
      </c>
      <c r="J12" s="45"/>
      <c r="K12" s="400"/>
    </row>
    <row r="13" spans="1:11" s="44" customFormat="1" ht="8.85" customHeight="1">
      <c r="A13" s="48" t="s">
        <v>232</v>
      </c>
      <c r="B13" s="119"/>
      <c r="C13" s="119"/>
      <c r="D13" s="50"/>
      <c r="E13" s="13">
        <v>72864</v>
      </c>
      <c r="F13" s="13">
        <v>72331</v>
      </c>
      <c r="G13" s="13">
        <v>94637</v>
      </c>
      <c r="H13" s="13">
        <v>97990</v>
      </c>
      <c r="I13" s="152">
        <v>105613</v>
      </c>
      <c r="J13" s="45"/>
      <c r="K13" s="400"/>
    </row>
    <row r="14" spans="1:11" s="23" customFormat="1" ht="13.5" customHeight="1">
      <c r="A14" s="407" t="s">
        <v>465</v>
      </c>
      <c r="B14" s="408"/>
      <c r="C14" s="408"/>
      <c r="D14" s="409"/>
      <c r="E14" s="410">
        <f>E11-E12-E13</f>
        <v>2827387</v>
      </c>
      <c r="F14" s="410">
        <f>F11-F12-F13</f>
        <v>2869924</v>
      </c>
      <c r="G14" s="410">
        <f>G11-G12-G13</f>
        <v>2839176</v>
      </c>
      <c r="H14" s="410">
        <f>H11-H12-H13</f>
        <v>2740935</v>
      </c>
      <c r="I14" s="410">
        <f>I11-I12-I13</f>
        <v>2888317</v>
      </c>
      <c r="J14" s="7"/>
      <c r="K14" s="400"/>
    </row>
    <row r="15" spans="1:11" s="23" customFormat="1" ht="9" customHeight="1">
      <c r="A15" s="46" t="s">
        <v>234</v>
      </c>
      <c r="B15" s="118"/>
      <c r="C15" s="118"/>
      <c r="D15" s="47" t="s">
        <v>181</v>
      </c>
      <c r="E15" s="13">
        <v>405885</v>
      </c>
      <c r="F15" s="13">
        <v>2329597</v>
      </c>
      <c r="G15" s="13">
        <v>1836617</v>
      </c>
      <c r="H15" s="13">
        <v>1614422</v>
      </c>
      <c r="I15" s="14">
        <v>409537</v>
      </c>
      <c r="J15" s="7"/>
      <c r="K15" s="400"/>
    </row>
    <row r="16" spans="1:11" s="23" customFormat="1" ht="8.65" customHeight="1">
      <c r="A16" s="10"/>
      <c r="B16" s="118"/>
      <c r="C16" s="118"/>
      <c r="D16" s="51"/>
      <c r="E16" s="13"/>
      <c r="F16" s="13"/>
      <c r="G16" s="13"/>
      <c r="H16" s="13"/>
      <c r="I16" s="13"/>
      <c r="J16" s="7"/>
      <c r="K16" s="400"/>
    </row>
    <row r="17" spans="1:11" s="23" customFormat="1" ht="9" customHeight="1">
      <c r="A17" s="46" t="s">
        <v>235</v>
      </c>
      <c r="B17" s="120"/>
      <c r="C17" s="118"/>
      <c r="D17" s="47" t="s">
        <v>181</v>
      </c>
      <c r="E17" s="13">
        <v>87474</v>
      </c>
      <c r="F17" s="13">
        <v>79209</v>
      </c>
      <c r="G17" s="13">
        <v>76761</v>
      </c>
      <c r="H17" s="13">
        <v>80231</v>
      </c>
      <c r="I17" s="14">
        <v>78281</v>
      </c>
      <c r="J17" s="7"/>
      <c r="K17" s="400"/>
    </row>
    <row r="18" spans="1:11" s="23" customFormat="1" ht="9" customHeight="1">
      <c r="A18" s="46" t="s">
        <v>236</v>
      </c>
      <c r="B18" s="120"/>
      <c r="C18" s="118"/>
      <c r="D18" s="47" t="s">
        <v>181</v>
      </c>
      <c r="E18" s="13">
        <v>0</v>
      </c>
      <c r="F18" s="13">
        <v>0</v>
      </c>
      <c r="G18" s="13">
        <v>0</v>
      </c>
      <c r="H18" s="13">
        <v>0</v>
      </c>
      <c r="I18" s="14">
        <v>0</v>
      </c>
      <c r="J18" s="7"/>
      <c r="K18" s="400"/>
    </row>
    <row r="19" spans="1:11" s="23" customFormat="1" ht="8.65" customHeight="1">
      <c r="A19" s="10"/>
      <c r="B19" s="118"/>
      <c r="C19" s="118"/>
      <c r="D19" s="4"/>
      <c r="E19" s="13"/>
      <c r="F19" s="13"/>
      <c r="G19" s="13"/>
      <c r="H19" s="13"/>
      <c r="I19" s="13"/>
      <c r="J19" s="7"/>
      <c r="K19" s="400"/>
    </row>
    <row r="20" spans="1:11" s="23" customFormat="1" ht="9" customHeight="1">
      <c r="A20" s="52" t="s">
        <v>193</v>
      </c>
      <c r="B20" s="118"/>
      <c r="C20" s="118"/>
      <c r="D20" s="53"/>
      <c r="E20" s="55">
        <v>3320746</v>
      </c>
      <c r="F20" s="55">
        <v>5278730</v>
      </c>
      <c r="G20" s="55">
        <v>4752554</v>
      </c>
      <c r="H20" s="55">
        <v>4435588</v>
      </c>
      <c r="I20" s="55">
        <v>3376135</v>
      </c>
      <c r="J20" s="32"/>
      <c r="K20" s="400"/>
    </row>
    <row r="21" spans="1:11" s="23" customFormat="1" ht="8.65" customHeight="1" thickBot="1">
      <c r="A21" s="75"/>
      <c r="B21" s="121"/>
      <c r="C21" s="118"/>
      <c r="D21" s="53"/>
      <c r="E21" s="13"/>
      <c r="F21" s="13"/>
      <c r="G21" s="15"/>
      <c r="H21" s="15"/>
      <c r="I21" s="15"/>
      <c r="J21" s="7"/>
      <c r="K21" s="400"/>
    </row>
    <row r="22" spans="1:11" s="23" customFormat="1" ht="9.9499999999999993" customHeight="1" thickBot="1">
      <c r="A22" s="77" t="s">
        <v>222</v>
      </c>
      <c r="B22" s="122"/>
      <c r="C22" s="123"/>
      <c r="D22" s="53"/>
      <c r="E22" s="13"/>
      <c r="F22" s="13"/>
      <c r="G22" s="15"/>
      <c r="H22" s="15"/>
      <c r="I22" s="15"/>
      <c r="J22" s="7"/>
      <c r="K22" s="400"/>
    </row>
    <row r="23" spans="1:11" s="23" customFormat="1" ht="9.9499999999999993" customHeight="1">
      <c r="A23" s="6" t="s">
        <v>224</v>
      </c>
      <c r="B23" s="12"/>
      <c r="C23" s="118"/>
      <c r="D23" s="53"/>
      <c r="E23" s="13"/>
      <c r="F23" s="13"/>
      <c r="G23" s="13">
        <v>2839176</v>
      </c>
      <c r="H23" s="13">
        <v>2740935</v>
      </c>
      <c r="I23" s="14">
        <v>2888316</v>
      </c>
      <c r="J23" s="7"/>
      <c r="K23" s="400"/>
    </row>
    <row r="24" spans="1:11" s="23" customFormat="1" ht="9.9499999999999993" customHeight="1">
      <c r="A24" s="10" t="s">
        <v>223</v>
      </c>
      <c r="B24" s="118"/>
      <c r="C24" s="118"/>
      <c r="D24" s="53"/>
      <c r="E24" s="13"/>
      <c r="F24" s="13"/>
      <c r="G24" s="13">
        <v>6476051</v>
      </c>
      <c r="H24" s="13">
        <v>6256260</v>
      </c>
      <c r="I24" s="14">
        <v>6586657</v>
      </c>
      <c r="J24" s="7"/>
      <c r="K24" s="400">
        <f>SUM(G24:I24)</f>
        <v>19318968</v>
      </c>
    </row>
    <row r="25" spans="1:11" s="43" customFormat="1" ht="9.9499999999999993" customHeight="1">
      <c r="A25" s="46" t="s">
        <v>225</v>
      </c>
      <c r="B25" s="120"/>
      <c r="C25" s="120"/>
      <c r="D25" s="116"/>
      <c r="E25" s="69"/>
      <c r="F25" s="69"/>
      <c r="G25" s="124">
        <v>43.841161843845889</v>
      </c>
      <c r="H25" s="124">
        <v>43.81107882345043</v>
      </c>
      <c r="I25" s="124">
        <v>43.851015773251895</v>
      </c>
      <c r="J25" s="117"/>
      <c r="K25" s="400"/>
    </row>
    <row r="26" spans="1:11" s="23" customFormat="1" ht="9.9499999999999993" customHeight="1" thickBot="1">
      <c r="A26" s="2"/>
      <c r="B26" s="7"/>
      <c r="C26" s="7"/>
      <c r="D26" s="2"/>
      <c r="E26" s="7"/>
      <c r="F26" s="7"/>
      <c r="G26" s="7"/>
      <c r="H26" s="7"/>
      <c r="I26" s="7"/>
      <c r="J26" s="7"/>
      <c r="K26" s="400"/>
    </row>
    <row r="27" spans="1:11" s="25" customFormat="1" ht="11.1" customHeight="1" thickBot="1">
      <c r="A27" s="1145" t="s">
        <v>32</v>
      </c>
      <c r="B27" s="1146"/>
      <c r="C27" s="1147"/>
      <c r="D27" s="31"/>
      <c r="E27" s="3"/>
      <c r="F27" s="3"/>
      <c r="G27" s="3"/>
      <c r="H27" s="3"/>
      <c r="I27" s="3"/>
      <c r="J27" s="3"/>
      <c r="K27" s="401"/>
    </row>
    <row r="28" spans="1:11" s="25" customFormat="1" ht="9.9499999999999993" customHeight="1">
      <c r="A28" s="2"/>
      <c r="B28" s="3"/>
      <c r="C28" s="3"/>
      <c r="D28" s="2"/>
      <c r="E28" s="7"/>
      <c r="F28" s="7"/>
      <c r="G28" s="7"/>
      <c r="H28" s="7"/>
      <c r="I28" s="7"/>
      <c r="J28" s="7"/>
      <c r="K28" s="401"/>
    </row>
    <row r="29" spans="1:11" s="42" customFormat="1" ht="9.9499999999999993" customHeight="1">
      <c r="A29" s="115" t="s">
        <v>33</v>
      </c>
      <c r="K29" s="403"/>
    </row>
    <row r="30" spans="1:11" s="25" customFormat="1" ht="8.65" customHeight="1">
      <c r="A30" s="10" t="s">
        <v>34</v>
      </c>
      <c r="B30" s="19"/>
      <c r="C30" s="19"/>
      <c r="D30" s="4"/>
      <c r="E30" s="13"/>
      <c r="F30" s="13"/>
      <c r="G30" s="13"/>
      <c r="H30" s="13"/>
      <c r="I30" s="13"/>
      <c r="J30" s="7"/>
      <c r="K30" s="401"/>
    </row>
    <row r="31" spans="1:11" s="25" customFormat="1" ht="8.65" customHeight="1">
      <c r="A31" s="10" t="s">
        <v>35</v>
      </c>
      <c r="B31" s="19"/>
      <c r="C31" s="19"/>
      <c r="D31" s="4"/>
      <c r="E31" s="13">
        <v>207185</v>
      </c>
      <c r="F31" s="13">
        <v>761287</v>
      </c>
      <c r="G31" s="13">
        <v>1144482</v>
      </c>
      <c r="H31" s="13">
        <v>1549343</v>
      </c>
      <c r="I31" s="14">
        <v>740499</v>
      </c>
      <c r="J31" s="7"/>
      <c r="K31" s="401"/>
    </row>
    <row r="32" spans="1:11" s="25" customFormat="1" ht="8.65" customHeight="1">
      <c r="A32" s="10" t="s">
        <v>36</v>
      </c>
      <c r="B32" s="19"/>
      <c r="C32" s="19"/>
      <c r="D32" s="4"/>
      <c r="E32" s="13">
        <v>1613387</v>
      </c>
      <c r="F32" s="13">
        <v>1467282</v>
      </c>
      <c r="G32" s="13">
        <v>1335416</v>
      </c>
      <c r="H32" s="13">
        <v>1486277</v>
      </c>
      <c r="I32" s="14">
        <v>1317900</v>
      </c>
      <c r="J32" s="7"/>
      <c r="K32" s="401"/>
    </row>
    <row r="33" spans="1:11" s="25" customFormat="1" ht="8.65" customHeight="1">
      <c r="A33" s="10" t="s">
        <v>37</v>
      </c>
      <c r="B33" s="19"/>
      <c r="C33" s="19"/>
      <c r="D33" s="4"/>
      <c r="E33" s="13">
        <v>3986070</v>
      </c>
      <c r="F33" s="13">
        <v>4022698</v>
      </c>
      <c r="G33" s="13">
        <v>4346675</v>
      </c>
      <c r="H33" s="13">
        <v>4345926</v>
      </c>
      <c r="I33" s="14">
        <v>4388092</v>
      </c>
      <c r="J33" s="7"/>
      <c r="K33" s="401"/>
    </row>
    <row r="34" spans="1:11" s="25" customFormat="1" ht="8.65" customHeight="1">
      <c r="A34" s="10" t="s">
        <v>38</v>
      </c>
      <c r="B34" s="19"/>
      <c r="C34" s="19"/>
      <c r="D34" s="4"/>
      <c r="E34" s="13">
        <v>569285</v>
      </c>
      <c r="F34" s="13">
        <v>1414209</v>
      </c>
      <c r="G34" s="13">
        <v>877853</v>
      </c>
      <c r="H34" s="13">
        <v>511080</v>
      </c>
      <c r="I34" s="14">
        <v>504639</v>
      </c>
      <c r="J34" s="7"/>
      <c r="K34" s="401"/>
    </row>
    <row r="35" spans="1:11" s="25" customFormat="1" ht="8.65" customHeight="1">
      <c r="A35" s="10" t="s">
        <v>39</v>
      </c>
      <c r="B35" s="19"/>
      <c r="C35" s="19"/>
      <c r="D35" s="4"/>
      <c r="E35" s="13"/>
      <c r="F35" s="13"/>
      <c r="G35" s="13"/>
      <c r="H35" s="13"/>
      <c r="I35" s="13"/>
      <c r="J35" s="7"/>
      <c r="K35" s="401"/>
    </row>
    <row r="36" spans="1:11" s="25" customFormat="1" ht="8.65" customHeight="1">
      <c r="A36" s="10" t="s">
        <v>40</v>
      </c>
      <c r="B36" s="19"/>
      <c r="C36" s="19"/>
      <c r="D36" s="4"/>
      <c r="E36" s="13">
        <v>6748757</v>
      </c>
      <c r="F36" s="13">
        <v>6282577</v>
      </c>
      <c r="G36" s="13">
        <v>5835235</v>
      </c>
      <c r="H36" s="13">
        <v>5673037</v>
      </c>
      <c r="I36" s="14">
        <v>6356138</v>
      </c>
      <c r="J36" s="7"/>
      <c r="K36" s="401"/>
    </row>
    <row r="37" spans="1:11" s="25" customFormat="1" ht="8.65" customHeight="1">
      <c r="A37" s="10" t="s">
        <v>41</v>
      </c>
      <c r="B37" s="19"/>
      <c r="C37" s="19"/>
      <c r="D37" s="4"/>
      <c r="E37" s="13">
        <v>35000</v>
      </c>
      <c r="F37" s="13">
        <v>35000</v>
      </c>
      <c r="G37" s="13">
        <v>35000</v>
      </c>
      <c r="H37" s="13">
        <v>35000</v>
      </c>
      <c r="I37" s="14">
        <v>35000</v>
      </c>
      <c r="J37" s="7"/>
      <c r="K37" s="401"/>
    </row>
    <row r="38" spans="1:11" s="23" customFormat="1" ht="8.65" customHeight="1">
      <c r="A38" s="10" t="s">
        <v>42</v>
      </c>
      <c r="B38" s="118"/>
      <c r="C38" s="118"/>
      <c r="D38" s="4"/>
      <c r="E38" s="13">
        <v>35872</v>
      </c>
      <c r="F38" s="13">
        <v>0</v>
      </c>
      <c r="G38" s="13">
        <v>0</v>
      </c>
      <c r="H38" s="13">
        <v>0</v>
      </c>
      <c r="I38" s="14">
        <v>0</v>
      </c>
      <c r="J38" s="7"/>
      <c r="K38" s="400"/>
    </row>
    <row r="39" spans="1:11" s="25" customFormat="1" ht="8.65" customHeight="1">
      <c r="A39" s="10" t="s">
        <v>43</v>
      </c>
      <c r="B39" s="19"/>
      <c r="C39" s="19"/>
      <c r="D39" s="4"/>
      <c r="E39" s="13">
        <v>0</v>
      </c>
      <c r="F39" s="13">
        <v>0</v>
      </c>
      <c r="G39" s="13">
        <v>0</v>
      </c>
      <c r="H39" s="13">
        <v>0</v>
      </c>
      <c r="I39" s="14">
        <v>0</v>
      </c>
      <c r="J39" s="7"/>
      <c r="K39" s="401"/>
    </row>
    <row r="40" spans="1:11" s="23" customFormat="1" ht="8.65" customHeight="1">
      <c r="A40" s="10" t="s">
        <v>44</v>
      </c>
      <c r="B40" s="118"/>
      <c r="C40" s="118"/>
      <c r="D40" s="4"/>
      <c r="E40" s="13"/>
      <c r="F40" s="13"/>
      <c r="G40" s="13"/>
      <c r="H40" s="13"/>
      <c r="I40" s="13"/>
      <c r="J40" s="7"/>
      <c r="K40" s="400"/>
    </row>
    <row r="41" spans="1:11" s="23" customFormat="1" ht="8.65" customHeight="1">
      <c r="A41" s="10" t="s">
        <v>45</v>
      </c>
      <c r="B41" s="118"/>
      <c r="C41" s="118"/>
      <c r="D41" s="4"/>
      <c r="E41" s="13">
        <v>0</v>
      </c>
      <c r="F41" s="13">
        <v>443</v>
      </c>
      <c r="G41" s="13">
        <v>42071</v>
      </c>
      <c r="H41" s="13">
        <v>38134</v>
      </c>
      <c r="I41" s="14">
        <v>29542</v>
      </c>
      <c r="J41" s="33">
        <v>110190</v>
      </c>
      <c r="K41" s="400"/>
    </row>
    <row r="42" spans="1:11" s="25" customFormat="1" ht="8.65" customHeight="1">
      <c r="A42" s="10" t="s">
        <v>46</v>
      </c>
      <c r="B42" s="19"/>
      <c r="C42" s="19"/>
      <c r="D42" s="4"/>
      <c r="E42" s="13"/>
      <c r="F42" s="13"/>
      <c r="G42" s="13"/>
      <c r="H42" s="13"/>
      <c r="I42" s="13"/>
      <c r="J42" s="7"/>
      <c r="K42" s="401"/>
    </row>
    <row r="43" spans="1:11" s="25" customFormat="1" ht="8.65" customHeight="1">
      <c r="A43" s="10" t="s">
        <v>47</v>
      </c>
      <c r="B43" s="19"/>
      <c r="C43" s="19"/>
      <c r="D43" s="4"/>
      <c r="E43" s="13">
        <v>0</v>
      </c>
      <c r="F43" s="13">
        <v>0</v>
      </c>
      <c r="G43" s="13">
        <v>0</v>
      </c>
      <c r="H43" s="13">
        <v>0</v>
      </c>
      <c r="I43" s="14">
        <v>0</v>
      </c>
      <c r="J43" s="7"/>
      <c r="K43" s="401"/>
    </row>
    <row r="44" spans="1:11" s="25" customFormat="1" ht="8.1" customHeight="1">
      <c r="A44" s="10"/>
      <c r="B44" s="19"/>
      <c r="C44" s="19"/>
      <c r="D44" s="4"/>
      <c r="E44" s="13"/>
      <c r="F44" s="13"/>
      <c r="G44" s="13"/>
      <c r="H44" s="13"/>
      <c r="I44" s="13"/>
      <c r="J44" s="7"/>
      <c r="K44" s="401"/>
    </row>
    <row r="45" spans="1:11" s="101" customFormat="1" ht="9.9499999999999993" customHeight="1">
      <c r="A45" s="46" t="s">
        <v>48</v>
      </c>
      <c r="B45" s="125"/>
      <c r="C45" s="125"/>
      <c r="D45" s="91"/>
      <c r="E45" s="55">
        <v>13195556</v>
      </c>
      <c r="F45" s="55">
        <v>13983496</v>
      </c>
      <c r="G45" s="55">
        <v>13616732</v>
      </c>
      <c r="H45" s="55">
        <v>13638797</v>
      </c>
      <c r="I45" s="55">
        <v>13371810</v>
      </c>
      <c r="J45" s="33">
        <v>67806391</v>
      </c>
      <c r="K45" s="401"/>
    </row>
    <row r="46" spans="1:11" s="25" customFormat="1" ht="8.65" customHeight="1">
      <c r="A46" s="2"/>
      <c r="B46" s="3"/>
      <c r="C46" s="3"/>
      <c r="D46" s="2"/>
      <c r="E46" s="7"/>
      <c r="F46" s="7"/>
      <c r="G46" s="7"/>
      <c r="H46" s="7"/>
      <c r="I46" s="7"/>
      <c r="J46" s="33">
        <v>67806391</v>
      </c>
      <c r="K46" s="401"/>
    </row>
    <row r="47" spans="1:11" s="23" customFormat="1" ht="9.9499999999999993" customHeight="1">
      <c r="A47" s="115" t="s">
        <v>49</v>
      </c>
      <c r="B47" s="7"/>
      <c r="C47" s="7"/>
      <c r="D47" s="1"/>
      <c r="E47" s="7"/>
      <c r="F47" s="7"/>
      <c r="G47" s="7"/>
      <c r="H47" s="7"/>
      <c r="I47" s="7"/>
      <c r="J47" s="7"/>
      <c r="K47" s="400"/>
    </row>
    <row r="48" spans="1:11" s="23" customFormat="1" ht="8.65" customHeight="1">
      <c r="A48" s="10" t="s">
        <v>50</v>
      </c>
      <c r="B48" s="118"/>
      <c r="C48" s="118"/>
      <c r="D48" s="4"/>
      <c r="E48" s="13"/>
      <c r="F48" s="13"/>
      <c r="G48" s="13"/>
      <c r="H48" s="13"/>
      <c r="I48" s="13"/>
      <c r="J48" s="7"/>
      <c r="K48" s="400"/>
    </row>
    <row r="49" spans="1:12" s="23" customFormat="1" ht="8.65" customHeight="1">
      <c r="A49" s="10" t="s">
        <v>51</v>
      </c>
      <c r="B49" s="118"/>
      <c r="C49" s="118"/>
      <c r="D49" s="4"/>
      <c r="E49" s="13">
        <v>230</v>
      </c>
      <c r="F49" s="13">
        <v>0</v>
      </c>
      <c r="G49" s="13">
        <v>0</v>
      </c>
      <c r="H49" s="13">
        <v>3</v>
      </c>
      <c r="I49" s="14">
        <v>0</v>
      </c>
      <c r="J49" s="7"/>
      <c r="K49" s="400"/>
    </row>
    <row r="50" spans="1:12" s="23" customFormat="1" ht="8.65" customHeight="1">
      <c r="A50" s="10" t="s">
        <v>52</v>
      </c>
      <c r="B50" s="118"/>
      <c r="C50" s="118"/>
      <c r="D50" s="4"/>
      <c r="E50" s="13">
        <v>4632654</v>
      </c>
      <c r="F50" s="13">
        <v>5549078</v>
      </c>
      <c r="G50" s="13">
        <v>4212194</v>
      </c>
      <c r="H50" s="13">
        <v>71398</v>
      </c>
      <c r="I50" s="14">
        <v>61509</v>
      </c>
      <c r="J50" s="7"/>
      <c r="K50" s="400"/>
    </row>
    <row r="51" spans="1:12" s="25" customFormat="1" ht="8.65" customHeight="1">
      <c r="A51" s="10" t="s">
        <v>53</v>
      </c>
      <c r="B51" s="19"/>
      <c r="C51" s="19"/>
      <c r="D51" s="4"/>
      <c r="E51" s="13">
        <v>3781000</v>
      </c>
      <c r="F51" s="13">
        <v>2669609</v>
      </c>
      <c r="G51" s="13">
        <v>2758600</v>
      </c>
      <c r="H51" s="13">
        <v>5219400</v>
      </c>
      <c r="I51" s="14">
        <v>4887200</v>
      </c>
      <c r="J51" s="7"/>
      <c r="K51" s="401"/>
    </row>
    <row r="52" spans="1:12" s="23" customFormat="1" ht="8.65" customHeight="1">
      <c r="A52" s="10" t="s">
        <v>228</v>
      </c>
      <c r="B52" s="118"/>
      <c r="C52" s="118"/>
      <c r="D52" s="4"/>
      <c r="E52" s="13">
        <v>0</v>
      </c>
      <c r="F52" s="13">
        <v>0</v>
      </c>
      <c r="G52" s="13">
        <v>0</v>
      </c>
      <c r="H52" s="13">
        <v>0</v>
      </c>
      <c r="I52" s="14">
        <v>0</v>
      </c>
      <c r="J52" s="7"/>
      <c r="K52" s="400"/>
    </row>
    <row r="53" spans="1:12" s="25" customFormat="1" ht="8.65" customHeight="1">
      <c r="A53" s="10" t="s">
        <v>54</v>
      </c>
      <c r="B53" s="19"/>
      <c r="C53" s="19"/>
      <c r="D53" s="4"/>
      <c r="E53" s="13">
        <v>0</v>
      </c>
      <c r="F53" s="13">
        <v>39788</v>
      </c>
      <c r="G53" s="13">
        <v>38757</v>
      </c>
      <c r="H53" s="13">
        <v>38706</v>
      </c>
      <c r="I53" s="14">
        <v>38654</v>
      </c>
      <c r="J53" s="7"/>
      <c r="K53" s="401"/>
    </row>
    <row r="54" spans="1:12" s="23" customFormat="1" ht="8.65" customHeight="1">
      <c r="A54" s="10" t="s">
        <v>55</v>
      </c>
      <c r="B54" s="118"/>
      <c r="C54" s="118"/>
      <c r="D54" s="4"/>
      <c r="E54" s="13">
        <v>392691</v>
      </c>
      <c r="F54" s="13">
        <v>289841</v>
      </c>
      <c r="G54" s="13">
        <v>417259</v>
      </c>
      <c r="H54" s="13">
        <v>610298</v>
      </c>
      <c r="I54" s="14">
        <v>582301</v>
      </c>
      <c r="J54" s="7"/>
      <c r="K54" s="400"/>
    </row>
    <row r="55" spans="1:12" s="23" customFormat="1" ht="8.65" customHeight="1">
      <c r="A55" s="10" t="s">
        <v>44</v>
      </c>
      <c r="B55" s="118"/>
      <c r="C55" s="118"/>
      <c r="D55" s="4"/>
      <c r="E55" s="13"/>
      <c r="F55" s="13"/>
      <c r="G55" s="13"/>
      <c r="H55" s="13"/>
      <c r="I55" s="13"/>
      <c r="J55" s="7"/>
      <c r="K55" s="400"/>
    </row>
    <row r="56" spans="1:12" s="23" customFormat="1" ht="8.65" customHeight="1">
      <c r="A56" s="10" t="s">
        <v>229</v>
      </c>
      <c r="B56" s="118"/>
      <c r="C56" s="118"/>
      <c r="D56" s="4"/>
      <c r="E56" s="13">
        <v>377853</v>
      </c>
      <c r="F56" s="13">
        <v>394487</v>
      </c>
      <c r="G56" s="13">
        <v>430549</v>
      </c>
      <c r="H56" s="13">
        <v>375456</v>
      </c>
      <c r="I56" s="14">
        <v>378052</v>
      </c>
      <c r="J56" s="33">
        <v>1956397</v>
      </c>
      <c r="K56" s="400"/>
    </row>
    <row r="57" spans="1:12" s="25" customFormat="1" ht="8.65" customHeight="1">
      <c r="A57" s="10" t="s">
        <v>56</v>
      </c>
      <c r="B57" s="19"/>
      <c r="C57" s="19"/>
      <c r="D57" s="4"/>
      <c r="E57" s="13"/>
      <c r="F57" s="13"/>
      <c r="G57" s="13"/>
      <c r="H57" s="13"/>
      <c r="I57" s="13"/>
      <c r="J57" s="7"/>
      <c r="K57" s="401"/>
    </row>
    <row r="58" spans="1:12" s="25" customFormat="1" ht="8.65" customHeight="1">
      <c r="A58" s="10" t="s">
        <v>57</v>
      </c>
      <c r="B58" s="19"/>
      <c r="C58" s="19"/>
      <c r="D58" s="4"/>
      <c r="E58" s="13">
        <v>4011128</v>
      </c>
      <c r="F58" s="13">
        <v>5040693</v>
      </c>
      <c r="G58" s="13">
        <v>5759373</v>
      </c>
      <c r="H58" s="13">
        <v>7323536</v>
      </c>
      <c r="I58" s="14">
        <v>7424094</v>
      </c>
      <c r="J58" s="144"/>
      <c r="K58" s="401"/>
    </row>
    <row r="59" spans="1:12" s="25" customFormat="1" ht="8.1" customHeight="1">
      <c r="A59" s="10"/>
      <c r="B59" s="19"/>
      <c r="C59" s="19"/>
      <c r="D59" s="4"/>
      <c r="E59" s="13"/>
      <c r="F59" s="13"/>
      <c r="G59" s="13"/>
      <c r="H59" s="13"/>
      <c r="I59" s="13"/>
      <c r="J59" s="7"/>
      <c r="K59" s="401"/>
    </row>
    <row r="60" spans="1:12" s="43" customFormat="1" ht="9.9499999999999993" customHeight="1">
      <c r="A60" s="46" t="s">
        <v>58</v>
      </c>
      <c r="B60" s="120"/>
      <c r="C60" s="120"/>
      <c r="D60" s="91"/>
      <c r="E60" s="55">
        <v>13195556</v>
      </c>
      <c r="F60" s="55">
        <v>13983496</v>
      </c>
      <c r="G60" s="55">
        <v>13616732</v>
      </c>
      <c r="H60" s="55">
        <v>13638797</v>
      </c>
      <c r="I60" s="55">
        <v>13371810</v>
      </c>
      <c r="J60" s="108" t="s">
        <v>270</v>
      </c>
      <c r="K60" s="417"/>
      <c r="L60" s="143"/>
    </row>
    <row r="61" spans="1:12" s="25" customFormat="1" ht="9.9499999999999993" customHeight="1" thickBot="1">
      <c r="A61" s="2"/>
      <c r="B61" s="3"/>
      <c r="C61" s="3"/>
      <c r="D61" s="2"/>
      <c r="E61" s="7"/>
      <c r="F61" s="7"/>
      <c r="G61" s="7"/>
      <c r="H61" s="7"/>
      <c r="I61" s="7"/>
      <c r="J61" s="33">
        <v>67806391</v>
      </c>
      <c r="K61" s="401"/>
    </row>
    <row r="62" spans="1:12" s="25" customFormat="1" ht="11.1" customHeight="1" thickBot="1">
      <c r="A62" s="1145" t="s">
        <v>59</v>
      </c>
      <c r="B62" s="1146"/>
      <c r="C62" s="1147"/>
      <c r="D62" s="31"/>
      <c r="E62" s="3"/>
      <c r="F62" s="3"/>
      <c r="G62" s="3"/>
      <c r="H62" s="3"/>
      <c r="I62" s="3"/>
      <c r="J62" s="3"/>
      <c r="K62" s="401"/>
    </row>
    <row r="63" spans="1:12" s="23" customFormat="1" ht="9.9499999999999993" customHeight="1">
      <c r="A63" s="2"/>
      <c r="B63" s="7"/>
      <c r="C63" s="7"/>
      <c r="D63" s="2"/>
      <c r="E63" s="34"/>
      <c r="F63" s="34"/>
      <c r="G63" s="24"/>
      <c r="H63" s="24"/>
      <c r="I63" s="34"/>
      <c r="J63" s="7"/>
      <c r="K63" s="400"/>
    </row>
    <row r="64" spans="1:12" s="43" customFormat="1" ht="9.9499999999999993" customHeight="1">
      <c r="A64" s="42" t="s">
        <v>60</v>
      </c>
      <c r="B64" s="56"/>
      <c r="C64" s="56"/>
      <c r="D64" s="109"/>
      <c r="E64" s="56"/>
      <c r="F64" s="56"/>
      <c r="G64" s="56"/>
      <c r="H64" s="56"/>
      <c r="I64" s="56"/>
      <c r="J64" s="56"/>
      <c r="K64" s="400"/>
    </row>
    <row r="65" spans="1:11" s="25" customFormat="1" ht="8.85" customHeight="1">
      <c r="A65" s="2"/>
      <c r="B65" s="3"/>
      <c r="C65" s="3"/>
      <c r="D65" s="2"/>
      <c r="E65" s="7"/>
      <c r="F65" s="7"/>
      <c r="G65" s="7"/>
      <c r="H65" s="7"/>
      <c r="I65" s="7"/>
      <c r="J65" s="7"/>
      <c r="K65" s="401"/>
    </row>
    <row r="66" spans="1:11" s="43" customFormat="1" ht="9.9499999999999993" customHeight="1">
      <c r="A66" s="42" t="s">
        <v>61</v>
      </c>
      <c r="B66" s="56"/>
      <c r="C66" s="56"/>
      <c r="D66" s="42"/>
      <c r="E66" s="56"/>
      <c r="F66" s="56"/>
      <c r="G66" s="56"/>
      <c r="H66" s="56"/>
      <c r="I66" s="56"/>
      <c r="J66" s="56"/>
      <c r="K66" s="400"/>
    </row>
    <row r="67" spans="1:11" s="23" customFormat="1" ht="8.65" customHeight="1">
      <c r="A67" s="10" t="s">
        <v>62</v>
      </c>
      <c r="B67" s="118"/>
      <c r="C67" s="118"/>
      <c r="D67" s="4"/>
      <c r="E67" s="13">
        <v>550007</v>
      </c>
      <c r="F67" s="13">
        <v>597895</v>
      </c>
      <c r="G67" s="13">
        <v>515751</v>
      </c>
      <c r="H67" s="13">
        <v>784343</v>
      </c>
      <c r="I67" s="14">
        <v>564700</v>
      </c>
      <c r="J67" s="7"/>
      <c r="K67" s="400"/>
    </row>
    <row r="68" spans="1:11" s="23" customFormat="1" ht="8.65" customHeight="1">
      <c r="A68" s="10" t="s">
        <v>63</v>
      </c>
      <c r="B68" s="118"/>
      <c r="C68" s="118"/>
      <c r="D68" s="4"/>
      <c r="E68" s="13">
        <v>372519</v>
      </c>
      <c r="F68" s="13">
        <v>388472</v>
      </c>
      <c r="G68" s="13">
        <v>412887</v>
      </c>
      <c r="H68" s="13">
        <v>678468</v>
      </c>
      <c r="I68" s="14">
        <v>541797</v>
      </c>
      <c r="J68" s="7"/>
      <c r="K68" s="400"/>
    </row>
    <row r="69" spans="1:11" s="23" customFormat="1" ht="8.65" customHeight="1">
      <c r="A69" s="10" t="s">
        <v>64</v>
      </c>
      <c r="B69" s="118"/>
      <c r="C69" s="118"/>
      <c r="D69" s="4"/>
      <c r="E69" s="13">
        <v>2334590</v>
      </c>
      <c r="F69" s="13">
        <v>2246307</v>
      </c>
      <c r="G69" s="13">
        <v>2206492</v>
      </c>
      <c r="H69" s="13">
        <v>2328029</v>
      </c>
      <c r="I69" s="14">
        <v>2331960</v>
      </c>
      <c r="J69" s="7"/>
      <c r="K69" s="400"/>
    </row>
    <row r="70" spans="1:11" s="23" customFormat="1" ht="8.65" customHeight="1">
      <c r="A70" s="10" t="s">
        <v>65</v>
      </c>
      <c r="B70" s="118"/>
      <c r="C70" s="118"/>
      <c r="D70" s="4"/>
      <c r="E70" s="13">
        <v>126990</v>
      </c>
      <c r="F70" s="13">
        <v>1056192</v>
      </c>
      <c r="G70" s="13">
        <v>654952</v>
      </c>
      <c r="H70" s="13">
        <v>156136</v>
      </c>
      <c r="I70" s="14">
        <v>175457</v>
      </c>
      <c r="J70" s="7"/>
      <c r="K70" s="400"/>
    </row>
    <row r="71" spans="1:11" s="23" customFormat="1" ht="8.65" customHeight="1">
      <c r="A71" s="10" t="s">
        <v>66</v>
      </c>
      <c r="B71" s="118"/>
      <c r="C71" s="118"/>
      <c r="D71" s="4"/>
      <c r="E71" s="13">
        <v>49628</v>
      </c>
      <c r="F71" s="13">
        <v>47039</v>
      </c>
      <c r="G71" s="13">
        <v>56549</v>
      </c>
      <c r="H71" s="13">
        <v>56907</v>
      </c>
      <c r="I71" s="14">
        <v>52914</v>
      </c>
      <c r="J71" s="7"/>
      <c r="K71" s="400"/>
    </row>
    <row r="72" spans="1:11" s="23" customFormat="1" ht="8.65" customHeight="1">
      <c r="A72" s="10" t="s">
        <v>67</v>
      </c>
      <c r="B72" s="118"/>
      <c r="C72" s="118"/>
      <c r="D72" s="4"/>
      <c r="E72" s="13">
        <v>719261</v>
      </c>
      <c r="F72" s="13">
        <v>769419</v>
      </c>
      <c r="G72" s="13">
        <v>853618</v>
      </c>
      <c r="H72" s="13">
        <v>880154</v>
      </c>
      <c r="I72" s="14">
        <v>917733</v>
      </c>
      <c r="J72" s="7"/>
      <c r="K72" s="400"/>
    </row>
    <row r="73" spans="1:11" s="23" customFormat="1" ht="8.65" customHeight="1">
      <c r="A73" s="10" t="s">
        <v>68</v>
      </c>
      <c r="B73" s="118"/>
      <c r="C73" s="118"/>
      <c r="D73" s="4"/>
      <c r="E73" s="13">
        <v>629939</v>
      </c>
      <c r="F73" s="13">
        <v>720096</v>
      </c>
      <c r="G73" s="13">
        <v>811612</v>
      </c>
      <c r="H73" s="13">
        <v>591325</v>
      </c>
      <c r="I73" s="14">
        <v>647434</v>
      </c>
      <c r="J73" s="7"/>
      <c r="K73" s="400"/>
    </row>
    <row r="74" spans="1:11" s="23" customFormat="1" ht="8.65" customHeight="1">
      <c r="A74" s="10" t="s">
        <v>69</v>
      </c>
      <c r="B74" s="118"/>
      <c r="C74" s="118"/>
      <c r="D74" s="4"/>
      <c r="E74" s="13">
        <v>974480</v>
      </c>
      <c r="F74" s="13">
        <v>981484</v>
      </c>
      <c r="G74" s="13">
        <v>990311</v>
      </c>
      <c r="H74" s="13">
        <v>1015971</v>
      </c>
      <c r="I74" s="14">
        <v>1006120</v>
      </c>
      <c r="J74" s="7"/>
      <c r="K74" s="400"/>
    </row>
    <row r="75" spans="1:11" s="23" customFormat="1" ht="8.65" customHeight="1">
      <c r="A75" s="10" t="s">
        <v>70</v>
      </c>
      <c r="B75" s="118"/>
      <c r="C75" s="118"/>
      <c r="D75" s="4"/>
      <c r="E75" s="13">
        <v>28559</v>
      </c>
      <c r="F75" s="13">
        <v>43456</v>
      </c>
      <c r="G75" s="13">
        <v>137896</v>
      </c>
      <c r="H75" s="13">
        <v>73812</v>
      </c>
      <c r="I75" s="14">
        <v>91510</v>
      </c>
      <c r="J75" s="7"/>
      <c r="K75" s="400"/>
    </row>
    <row r="76" spans="1:11" s="23" customFormat="1" ht="8.65" customHeight="1">
      <c r="A76" s="10" t="s">
        <v>71</v>
      </c>
      <c r="B76" s="118"/>
      <c r="C76" s="118"/>
      <c r="D76" s="4"/>
      <c r="E76" s="13">
        <v>973440</v>
      </c>
      <c r="F76" s="13">
        <v>953252</v>
      </c>
      <c r="G76" s="13">
        <v>1044487</v>
      </c>
      <c r="H76" s="13">
        <v>1287012</v>
      </c>
      <c r="I76" s="14">
        <v>1078844</v>
      </c>
      <c r="J76" s="7"/>
      <c r="K76" s="400"/>
    </row>
    <row r="77" spans="1:11" s="23" customFormat="1" ht="8.1" customHeight="1">
      <c r="A77" s="10"/>
      <c r="B77" s="118"/>
      <c r="C77" s="118"/>
      <c r="D77" s="4"/>
      <c r="E77" s="13"/>
      <c r="F77" s="13"/>
      <c r="G77" s="13"/>
      <c r="H77" s="13"/>
      <c r="I77" s="13"/>
      <c r="J77" s="7"/>
      <c r="K77" s="400"/>
    </row>
    <row r="78" spans="1:11" s="43" customFormat="1" ht="9.9499999999999993" customHeight="1">
      <c r="A78" s="46" t="s">
        <v>72</v>
      </c>
      <c r="B78" s="120"/>
      <c r="C78" s="120"/>
      <c r="D78" s="91"/>
      <c r="E78" s="55">
        <v>6759413</v>
      </c>
      <c r="F78" s="55">
        <v>7803612</v>
      </c>
      <c r="G78" s="55">
        <v>7684555</v>
      </c>
      <c r="H78" s="55">
        <v>7852157</v>
      </c>
      <c r="I78" s="55">
        <v>7408469</v>
      </c>
      <c r="J78" s="56"/>
      <c r="K78" s="400"/>
    </row>
    <row r="79" spans="1:11" s="23" customFormat="1" ht="8.85" customHeight="1">
      <c r="A79" s="2"/>
      <c r="B79" s="7"/>
      <c r="C79" s="7"/>
      <c r="D79" s="2"/>
      <c r="E79" s="22"/>
      <c r="F79" s="22"/>
      <c r="G79" s="24"/>
      <c r="H79" s="24"/>
      <c r="I79" s="22"/>
      <c r="J79" s="33">
        <v>37508206</v>
      </c>
      <c r="K79" s="400"/>
    </row>
    <row r="80" spans="1:11" s="43" customFormat="1" ht="9.9499999999999993" customHeight="1">
      <c r="A80" s="42" t="s">
        <v>74</v>
      </c>
      <c r="B80" s="56"/>
      <c r="C80" s="56"/>
      <c r="D80" s="42"/>
      <c r="E80" s="105"/>
      <c r="F80" s="105"/>
      <c r="G80" s="106"/>
      <c r="H80" s="106"/>
      <c r="I80" s="105"/>
      <c r="J80" s="56"/>
      <c r="K80" s="400"/>
    </row>
    <row r="81" spans="1:11" s="23" customFormat="1" ht="8.65" customHeight="1">
      <c r="A81" s="10" t="s">
        <v>62</v>
      </c>
      <c r="B81" s="118"/>
      <c r="C81" s="118"/>
      <c r="D81" s="4"/>
      <c r="E81" s="13">
        <v>78726</v>
      </c>
      <c r="F81" s="13">
        <v>75187</v>
      </c>
      <c r="G81" s="13">
        <v>84082</v>
      </c>
      <c r="H81" s="13">
        <v>98139</v>
      </c>
      <c r="I81" s="14">
        <v>71807</v>
      </c>
      <c r="J81" s="7"/>
      <c r="K81" s="400"/>
    </row>
    <row r="82" spans="1:11" s="23" customFormat="1" ht="8.65" customHeight="1">
      <c r="A82" s="10" t="s">
        <v>63</v>
      </c>
      <c r="B82" s="118"/>
      <c r="C82" s="118"/>
      <c r="D82" s="4"/>
      <c r="E82" s="13">
        <v>299943</v>
      </c>
      <c r="F82" s="13">
        <v>279581</v>
      </c>
      <c r="G82" s="13">
        <v>325175</v>
      </c>
      <c r="H82" s="13">
        <v>415708</v>
      </c>
      <c r="I82" s="14">
        <v>478769</v>
      </c>
      <c r="J82" s="7"/>
      <c r="K82" s="400"/>
    </row>
    <row r="83" spans="1:11" s="23" customFormat="1" ht="8.65" customHeight="1">
      <c r="A83" s="10" t="s">
        <v>64</v>
      </c>
      <c r="B83" s="118"/>
      <c r="C83" s="118"/>
      <c r="D83" s="4"/>
      <c r="E83" s="13">
        <v>711588</v>
      </c>
      <c r="F83" s="13">
        <v>627567</v>
      </c>
      <c r="G83" s="13">
        <v>613273</v>
      </c>
      <c r="H83" s="13">
        <v>803797</v>
      </c>
      <c r="I83" s="14">
        <v>772383</v>
      </c>
      <c r="J83" s="7"/>
      <c r="K83" s="400"/>
    </row>
    <row r="84" spans="1:11" s="23" customFormat="1" ht="8.65" customHeight="1">
      <c r="A84" s="10" t="s">
        <v>65</v>
      </c>
      <c r="B84" s="118"/>
      <c r="C84" s="118"/>
      <c r="D84" s="4"/>
      <c r="E84" s="13">
        <v>14268</v>
      </c>
      <c r="F84" s="13">
        <v>11848</v>
      </c>
      <c r="G84" s="13">
        <v>9995</v>
      </c>
      <c r="H84" s="13">
        <v>11433</v>
      </c>
      <c r="I84" s="14">
        <v>11226</v>
      </c>
      <c r="J84" s="7"/>
      <c r="K84" s="400"/>
    </row>
    <row r="85" spans="1:11" s="23" customFormat="1" ht="8.65" customHeight="1">
      <c r="A85" s="10" t="s">
        <v>66</v>
      </c>
      <c r="B85" s="118"/>
      <c r="C85" s="118"/>
      <c r="D85" s="4"/>
      <c r="E85" s="13">
        <v>32190</v>
      </c>
      <c r="F85" s="13">
        <v>173</v>
      </c>
      <c r="G85" s="13">
        <v>167</v>
      </c>
      <c r="H85" s="13">
        <v>173</v>
      </c>
      <c r="I85" s="14">
        <v>103</v>
      </c>
      <c r="J85" s="7"/>
      <c r="K85" s="400"/>
    </row>
    <row r="86" spans="1:11" s="23" customFormat="1" ht="8.65" customHeight="1">
      <c r="A86" s="10" t="s">
        <v>67</v>
      </c>
      <c r="B86" s="118"/>
      <c r="C86" s="118"/>
      <c r="D86" s="4"/>
      <c r="E86" s="13">
        <v>185498</v>
      </c>
      <c r="F86" s="13">
        <v>190987</v>
      </c>
      <c r="G86" s="13">
        <v>198003</v>
      </c>
      <c r="H86" s="13">
        <v>203122</v>
      </c>
      <c r="I86" s="14">
        <v>199737</v>
      </c>
      <c r="J86" s="7"/>
      <c r="K86" s="400"/>
    </row>
    <row r="87" spans="1:11" s="23" customFormat="1" ht="8.65" customHeight="1">
      <c r="A87" s="10" t="s">
        <v>68</v>
      </c>
      <c r="B87" s="118"/>
      <c r="C87" s="118"/>
      <c r="D87" s="4"/>
      <c r="E87" s="13">
        <v>72443</v>
      </c>
      <c r="F87" s="13">
        <v>63842</v>
      </c>
      <c r="G87" s="13">
        <v>69000</v>
      </c>
      <c r="H87" s="13">
        <v>64047</v>
      </c>
      <c r="I87" s="14">
        <v>79401</v>
      </c>
      <c r="J87" s="7"/>
      <c r="K87" s="400"/>
    </row>
    <row r="88" spans="1:11" s="23" customFormat="1" ht="8.65" customHeight="1">
      <c r="A88" s="10" t="s">
        <v>69</v>
      </c>
      <c r="B88" s="118"/>
      <c r="C88" s="118"/>
      <c r="D88" s="4"/>
      <c r="E88" s="13">
        <v>803236</v>
      </c>
      <c r="F88" s="13">
        <v>804650</v>
      </c>
      <c r="G88" s="13">
        <v>809906</v>
      </c>
      <c r="H88" s="13">
        <v>826564</v>
      </c>
      <c r="I88" s="14">
        <v>808268</v>
      </c>
      <c r="J88" s="7"/>
      <c r="K88" s="400"/>
    </row>
    <row r="89" spans="1:11" s="23" customFormat="1" ht="8.65" customHeight="1">
      <c r="A89" s="10" t="s">
        <v>70</v>
      </c>
      <c r="B89" s="118"/>
      <c r="C89" s="118"/>
      <c r="D89" s="4"/>
      <c r="E89" s="13">
        <v>145059</v>
      </c>
      <c r="F89" s="13">
        <v>146830</v>
      </c>
      <c r="G89" s="13">
        <v>241947</v>
      </c>
      <c r="H89" s="13">
        <v>212224</v>
      </c>
      <c r="I89" s="14">
        <v>260926</v>
      </c>
      <c r="J89" s="7"/>
      <c r="K89" s="400"/>
    </row>
    <row r="90" spans="1:11" s="23" customFormat="1" ht="8.65" customHeight="1">
      <c r="A90" s="10" t="s">
        <v>71</v>
      </c>
      <c r="B90" s="118"/>
      <c r="C90" s="118"/>
      <c r="D90" s="4"/>
      <c r="E90" s="13">
        <v>4437862</v>
      </c>
      <c r="F90" s="13">
        <v>6632512</v>
      </c>
      <c r="G90" s="13">
        <v>5943867</v>
      </c>
      <c r="H90" s="13">
        <v>5846863</v>
      </c>
      <c r="I90" s="14">
        <v>4826407</v>
      </c>
      <c r="J90" s="7"/>
      <c r="K90" s="400"/>
    </row>
    <row r="91" spans="1:11" s="23" customFormat="1" ht="8.1" customHeight="1">
      <c r="A91" s="10"/>
      <c r="B91" s="118"/>
      <c r="C91" s="118"/>
      <c r="D91" s="4"/>
      <c r="E91" s="13"/>
      <c r="F91" s="13"/>
      <c r="G91" s="13"/>
      <c r="H91" s="13" t="s">
        <v>75</v>
      </c>
      <c r="I91" s="13"/>
      <c r="J91" s="7"/>
      <c r="K91" s="400"/>
    </row>
    <row r="92" spans="1:11" s="114" customFormat="1" ht="9.9499999999999993" customHeight="1">
      <c r="A92" s="46" t="s">
        <v>76</v>
      </c>
      <c r="B92" s="126"/>
      <c r="C92" s="126"/>
      <c r="D92" s="91"/>
      <c r="E92" s="55">
        <v>6780813</v>
      </c>
      <c r="F92" s="55">
        <v>8833177</v>
      </c>
      <c r="G92" s="55">
        <v>8295415</v>
      </c>
      <c r="H92" s="55">
        <v>8482070</v>
      </c>
      <c r="I92" s="55">
        <v>7509027</v>
      </c>
      <c r="J92" s="113">
        <v>39900502</v>
      </c>
      <c r="K92" s="414"/>
    </row>
    <row r="93" spans="1:11" s="40" customFormat="1" ht="12" customHeight="1">
      <c r="A93" s="145">
        <v>46</v>
      </c>
      <c r="B93" s="127" t="s">
        <v>308</v>
      </c>
      <c r="C93" s="39"/>
      <c r="D93" s="1144" t="s">
        <v>29</v>
      </c>
      <c r="E93" s="1144"/>
      <c r="F93" s="1144"/>
      <c r="G93" s="1144"/>
      <c r="H93" s="1144"/>
      <c r="I93" s="76" t="s">
        <v>241</v>
      </c>
      <c r="J93" s="39"/>
      <c r="K93" s="415"/>
    </row>
    <row r="94" spans="1:11" s="41" customFormat="1" ht="9.9499999999999993" customHeight="1">
      <c r="A94" s="128"/>
      <c r="B94" s="29"/>
      <c r="C94" s="29"/>
      <c r="D94" s="27"/>
      <c r="E94" s="27"/>
      <c r="F94" s="27"/>
      <c r="G94" s="27"/>
      <c r="H94" s="27"/>
      <c r="I94" s="26"/>
      <c r="J94" s="29"/>
      <c r="K94" s="415"/>
    </row>
    <row r="95" spans="1:11" s="25" customFormat="1" ht="9.9499999999999993" customHeight="1" thickBot="1">
      <c r="A95" s="1"/>
      <c r="B95" s="3"/>
      <c r="C95" s="3"/>
      <c r="D95" s="94" t="s">
        <v>31</v>
      </c>
      <c r="E95" s="95">
        <v>2005</v>
      </c>
      <c r="F95" s="95">
        <v>2006</v>
      </c>
      <c r="G95" s="95">
        <v>2007</v>
      </c>
      <c r="H95" s="95">
        <v>2008</v>
      </c>
      <c r="I95" s="95">
        <v>2009</v>
      </c>
      <c r="J95" s="3"/>
      <c r="K95" s="401"/>
    </row>
    <row r="96" spans="1:11" s="25" customFormat="1" ht="9.9499999999999993" customHeight="1" thickBot="1">
      <c r="A96" s="1145" t="s">
        <v>73</v>
      </c>
      <c r="B96" s="1146"/>
      <c r="C96" s="1147"/>
      <c r="D96" s="31"/>
      <c r="E96" s="3"/>
      <c r="F96" s="3"/>
      <c r="G96" s="3"/>
      <c r="H96" s="3"/>
      <c r="I96" s="3"/>
      <c r="J96" s="3"/>
      <c r="K96" s="401"/>
    </row>
    <row r="97" spans="1:11" s="23" customFormat="1" ht="9.9499999999999993" customHeight="1">
      <c r="A97" s="2"/>
      <c r="B97" s="7"/>
      <c r="C97" s="7"/>
      <c r="D97" s="2"/>
      <c r="E97" s="7"/>
      <c r="F97" s="7"/>
      <c r="G97" s="7"/>
      <c r="H97" s="7"/>
      <c r="I97" s="7"/>
      <c r="J97" s="7"/>
      <c r="K97" s="400"/>
    </row>
    <row r="98" spans="1:11" s="43" customFormat="1" ht="9.9499999999999993" customHeight="1">
      <c r="A98" s="42" t="s">
        <v>77</v>
      </c>
      <c r="B98" s="56"/>
      <c r="C98" s="56"/>
      <c r="D98" s="109"/>
      <c r="E98" s="105"/>
      <c r="F98" s="105"/>
      <c r="G98" s="106"/>
      <c r="H98" s="106"/>
      <c r="I98" s="105"/>
      <c r="J98" s="56"/>
      <c r="K98" s="400"/>
    </row>
    <row r="99" spans="1:11" s="23" customFormat="1" ht="8.65" customHeight="1">
      <c r="A99" s="10" t="s">
        <v>62</v>
      </c>
      <c r="B99" s="118"/>
      <c r="C99" s="118"/>
      <c r="D99" s="4"/>
      <c r="E99" s="13">
        <v>-471281</v>
      </c>
      <c r="F99" s="13">
        <v>-522708</v>
      </c>
      <c r="G99" s="13">
        <v>-431669</v>
      </c>
      <c r="H99" s="13">
        <v>-686204</v>
      </c>
      <c r="I99" s="13">
        <v>-492893</v>
      </c>
      <c r="J99" s="7"/>
      <c r="K99" s="400"/>
    </row>
    <row r="100" spans="1:11" s="23" customFormat="1" ht="8.65" customHeight="1">
      <c r="A100" s="10" t="s">
        <v>63</v>
      </c>
      <c r="B100" s="118"/>
      <c r="C100" s="118"/>
      <c r="D100" s="4"/>
      <c r="E100" s="13">
        <v>-72576</v>
      </c>
      <c r="F100" s="13">
        <v>-108891</v>
      </c>
      <c r="G100" s="13">
        <v>-87712</v>
      </c>
      <c r="H100" s="13">
        <v>-262760</v>
      </c>
      <c r="I100" s="13">
        <v>-63028</v>
      </c>
      <c r="J100" s="7"/>
      <c r="K100" s="400"/>
    </row>
    <row r="101" spans="1:11" s="23" customFormat="1" ht="8.65" customHeight="1">
      <c r="A101" s="10" t="s">
        <v>64</v>
      </c>
      <c r="B101" s="118"/>
      <c r="C101" s="118"/>
      <c r="D101" s="4"/>
      <c r="E101" s="13">
        <v>-1623002</v>
      </c>
      <c r="F101" s="13">
        <v>-1618740</v>
      </c>
      <c r="G101" s="13">
        <v>-1593219</v>
      </c>
      <c r="H101" s="13">
        <v>-1524232</v>
      </c>
      <c r="I101" s="13">
        <v>-1559577</v>
      </c>
      <c r="J101" s="7"/>
      <c r="K101" s="400"/>
    </row>
    <row r="102" spans="1:11" s="23" customFormat="1" ht="8.65" customHeight="1">
      <c r="A102" s="10" t="s">
        <v>65</v>
      </c>
      <c r="B102" s="118"/>
      <c r="C102" s="118"/>
      <c r="D102" s="4"/>
      <c r="E102" s="13">
        <v>-112722</v>
      </c>
      <c r="F102" s="13">
        <v>-1044344</v>
      </c>
      <c r="G102" s="13">
        <v>-644957</v>
      </c>
      <c r="H102" s="13">
        <v>-144703</v>
      </c>
      <c r="I102" s="13">
        <v>-164231</v>
      </c>
      <c r="J102" s="7"/>
      <c r="K102" s="400"/>
    </row>
    <row r="103" spans="1:11" s="23" customFormat="1" ht="8.65" customHeight="1">
      <c r="A103" s="10" t="s">
        <v>66</v>
      </c>
      <c r="B103" s="118"/>
      <c r="C103" s="118"/>
      <c r="D103" s="4"/>
      <c r="E103" s="13">
        <v>-17438</v>
      </c>
      <c r="F103" s="13">
        <v>-46866</v>
      </c>
      <c r="G103" s="13">
        <v>-56382</v>
      </c>
      <c r="H103" s="13">
        <v>-56734</v>
      </c>
      <c r="I103" s="13">
        <v>-52811</v>
      </c>
      <c r="J103" s="7"/>
      <c r="K103" s="400"/>
    </row>
    <row r="104" spans="1:11" s="23" customFormat="1" ht="8.65" customHeight="1">
      <c r="A104" s="10" t="s">
        <v>67</v>
      </c>
      <c r="B104" s="118"/>
      <c r="C104" s="118"/>
      <c r="D104" s="4"/>
      <c r="E104" s="13">
        <v>-533763</v>
      </c>
      <c r="F104" s="13">
        <v>-578432</v>
      </c>
      <c r="G104" s="13">
        <v>-655615</v>
      </c>
      <c r="H104" s="13">
        <v>-677032</v>
      </c>
      <c r="I104" s="13">
        <v>-717996</v>
      </c>
      <c r="J104" s="7"/>
      <c r="K104" s="400"/>
    </row>
    <row r="105" spans="1:11" s="23" customFormat="1" ht="8.65" customHeight="1">
      <c r="A105" s="10" t="s">
        <v>68</v>
      </c>
      <c r="B105" s="118"/>
      <c r="C105" s="118"/>
      <c r="D105" s="4"/>
      <c r="E105" s="13">
        <v>-557496</v>
      </c>
      <c r="F105" s="13">
        <v>-656254</v>
      </c>
      <c r="G105" s="13">
        <v>-742612</v>
      </c>
      <c r="H105" s="13">
        <v>-527278</v>
      </c>
      <c r="I105" s="13">
        <v>-568033</v>
      </c>
      <c r="J105" s="7"/>
      <c r="K105" s="400"/>
    </row>
    <row r="106" spans="1:11" s="23" customFormat="1" ht="8.65" customHeight="1">
      <c r="A106" s="10" t="s">
        <v>69</v>
      </c>
      <c r="B106" s="118"/>
      <c r="C106" s="118"/>
      <c r="D106" s="4"/>
      <c r="E106" s="13">
        <v>-171244</v>
      </c>
      <c r="F106" s="13">
        <v>-176834</v>
      </c>
      <c r="G106" s="13">
        <v>-180405</v>
      </c>
      <c r="H106" s="13">
        <v>-189407</v>
      </c>
      <c r="I106" s="13">
        <v>-197852</v>
      </c>
      <c r="J106" s="7"/>
      <c r="K106" s="400"/>
    </row>
    <row r="107" spans="1:11" s="23" customFormat="1" ht="8.65" customHeight="1">
      <c r="A107" s="10" t="s">
        <v>70</v>
      </c>
      <c r="B107" s="118"/>
      <c r="C107" s="118"/>
      <c r="D107" s="4"/>
      <c r="E107" s="13">
        <v>116500</v>
      </c>
      <c r="F107" s="13">
        <v>103374</v>
      </c>
      <c r="G107" s="13">
        <v>104051</v>
      </c>
      <c r="H107" s="13">
        <v>138412</v>
      </c>
      <c r="I107" s="13">
        <v>169416</v>
      </c>
      <c r="J107" s="7"/>
      <c r="K107" s="400"/>
    </row>
    <row r="108" spans="1:11" s="23" customFormat="1" ht="8.65" customHeight="1">
      <c r="A108" s="10" t="s">
        <v>71</v>
      </c>
      <c r="B108" s="118"/>
      <c r="C108" s="118"/>
      <c r="D108" s="4"/>
      <c r="E108" s="13">
        <v>3464422</v>
      </c>
      <c r="F108" s="13">
        <v>5679260</v>
      </c>
      <c r="G108" s="13">
        <v>4899380</v>
      </c>
      <c r="H108" s="13">
        <v>4559851</v>
      </c>
      <c r="I108" s="13">
        <v>3747563</v>
      </c>
      <c r="J108" s="7"/>
      <c r="K108" s="400"/>
    </row>
    <row r="109" spans="1:11" s="23" customFormat="1" ht="8.65" customHeight="1">
      <c r="A109" s="10"/>
      <c r="B109" s="118"/>
      <c r="C109" s="118"/>
      <c r="D109" s="4"/>
      <c r="E109" s="13"/>
      <c r="F109" s="13"/>
      <c r="G109" s="13"/>
      <c r="H109" s="13"/>
      <c r="I109" s="13"/>
      <c r="J109" s="7"/>
      <c r="K109" s="400"/>
    </row>
    <row r="110" spans="1:11" s="43" customFormat="1" ht="9.9499999999999993" customHeight="1">
      <c r="A110" s="110" t="s">
        <v>262</v>
      </c>
      <c r="B110" s="120"/>
      <c r="C110" s="120"/>
      <c r="D110" s="112"/>
      <c r="E110" s="90">
        <v>21400</v>
      </c>
      <c r="F110" s="90">
        <v>1029565</v>
      </c>
      <c r="G110" s="90">
        <v>610860</v>
      </c>
      <c r="H110" s="90">
        <v>629913</v>
      </c>
      <c r="I110" s="90">
        <v>100558</v>
      </c>
      <c r="J110" s="111">
        <v>2392296</v>
      </c>
      <c r="K110" s="400"/>
    </row>
    <row r="111" spans="1:11" s="23" customFormat="1" ht="9.9499999999999993" customHeight="1">
      <c r="A111" s="2"/>
      <c r="B111" s="7"/>
      <c r="C111" s="7"/>
      <c r="D111" s="2"/>
      <c r="E111" s="22"/>
      <c r="F111" s="22"/>
      <c r="G111" s="24"/>
      <c r="H111" s="24"/>
      <c r="I111" s="22"/>
      <c r="J111" s="7"/>
      <c r="K111" s="400"/>
    </row>
    <row r="112" spans="1:11" s="43" customFormat="1" ht="9.9499999999999993" customHeight="1">
      <c r="A112" s="42" t="s">
        <v>78</v>
      </c>
      <c r="B112" s="56"/>
      <c r="C112" s="56"/>
      <c r="D112" s="109"/>
      <c r="E112" s="56"/>
      <c r="F112" s="56"/>
      <c r="G112" s="56"/>
      <c r="H112" s="56"/>
      <c r="I112" s="56"/>
      <c r="J112" s="56"/>
      <c r="K112" s="400"/>
    </row>
    <row r="113" spans="1:12" s="25" customFormat="1" ht="8.85" customHeight="1">
      <c r="A113" s="2"/>
      <c r="B113" s="3"/>
      <c r="C113" s="3"/>
      <c r="D113" s="2"/>
      <c r="E113" s="7"/>
      <c r="F113" s="7"/>
      <c r="G113" s="7"/>
      <c r="H113" s="7"/>
      <c r="I113" s="7"/>
      <c r="J113" s="7"/>
      <c r="K113" s="401"/>
    </row>
    <row r="114" spans="1:12" s="43" customFormat="1" ht="9.9499999999999993" customHeight="1">
      <c r="A114" s="42" t="s">
        <v>61</v>
      </c>
      <c r="B114" s="56"/>
      <c r="C114" s="56"/>
      <c r="D114" s="109"/>
      <c r="E114" s="105"/>
      <c r="F114" s="105"/>
      <c r="G114" s="106"/>
      <c r="H114" s="106"/>
      <c r="I114" s="105"/>
      <c r="J114" s="56"/>
      <c r="K114" s="400"/>
    </row>
    <row r="115" spans="1:12" s="23" customFormat="1" ht="8.65" customHeight="1">
      <c r="A115" s="10" t="s">
        <v>79</v>
      </c>
      <c r="B115" s="118"/>
      <c r="C115" s="118"/>
      <c r="D115" s="4"/>
      <c r="E115" s="13">
        <v>2072258</v>
      </c>
      <c r="F115" s="13">
        <v>2077815</v>
      </c>
      <c r="G115" s="13">
        <v>2101471</v>
      </c>
      <c r="H115" s="13">
        <v>2205900</v>
      </c>
      <c r="I115" s="14">
        <v>2206313</v>
      </c>
      <c r="J115" s="7"/>
      <c r="K115" s="400"/>
    </row>
    <row r="116" spans="1:12" s="23" customFormat="1" ht="8.65" customHeight="1">
      <c r="A116" s="10" t="s">
        <v>80</v>
      </c>
      <c r="B116" s="118"/>
      <c r="C116" s="118"/>
      <c r="D116" s="4"/>
      <c r="E116" s="13">
        <v>1374038</v>
      </c>
      <c r="F116" s="13">
        <v>1343783</v>
      </c>
      <c r="G116" s="13">
        <v>1508291</v>
      </c>
      <c r="H116" s="13">
        <v>1547102</v>
      </c>
      <c r="I116" s="14">
        <v>1474482</v>
      </c>
      <c r="J116" s="7"/>
      <c r="K116" s="400"/>
    </row>
    <row r="117" spans="1:12" s="23" customFormat="1" ht="8.65" customHeight="1">
      <c r="A117" s="10" t="s">
        <v>81</v>
      </c>
      <c r="B117" s="118"/>
      <c r="C117" s="118"/>
      <c r="D117" s="4"/>
      <c r="E117" s="13">
        <v>179653</v>
      </c>
      <c r="F117" s="13">
        <v>196545</v>
      </c>
      <c r="G117" s="13">
        <v>174710</v>
      </c>
      <c r="H117" s="13">
        <v>175942</v>
      </c>
      <c r="I117" s="14">
        <v>134409</v>
      </c>
      <c r="J117" s="7"/>
      <c r="K117" s="400"/>
    </row>
    <row r="118" spans="1:12" s="23" customFormat="1" ht="8.65" customHeight="1">
      <c r="A118" s="10" t="s">
        <v>82</v>
      </c>
      <c r="B118" s="118"/>
      <c r="C118" s="118"/>
      <c r="D118" s="4"/>
      <c r="E118" s="13">
        <v>284111</v>
      </c>
      <c r="F118" s="13">
        <v>1468588</v>
      </c>
      <c r="G118" s="13">
        <v>935140</v>
      </c>
      <c r="H118" s="13">
        <v>628303</v>
      </c>
      <c r="I118" s="14">
        <v>370952</v>
      </c>
      <c r="J118" s="7"/>
      <c r="K118" s="400"/>
    </row>
    <row r="119" spans="1:12" s="23" customFormat="1" ht="8.65" customHeight="1">
      <c r="A119" s="10" t="s">
        <v>83</v>
      </c>
      <c r="B119" s="118"/>
      <c r="C119" s="118"/>
      <c r="D119" s="4"/>
      <c r="E119" s="13">
        <v>0</v>
      </c>
      <c r="F119" s="13">
        <v>0</v>
      </c>
      <c r="G119" s="13">
        <v>0</v>
      </c>
      <c r="H119" s="13">
        <v>0</v>
      </c>
      <c r="I119" s="14">
        <v>0</v>
      </c>
      <c r="J119" s="7"/>
      <c r="K119" s="400"/>
    </row>
    <row r="120" spans="1:12" s="23" customFormat="1" ht="8.65" customHeight="1">
      <c r="A120" s="10" t="s">
        <v>84</v>
      </c>
      <c r="B120" s="118"/>
      <c r="C120" s="118"/>
      <c r="D120" s="4"/>
      <c r="E120" s="13">
        <v>1238399</v>
      </c>
      <c r="F120" s="13">
        <v>1180057</v>
      </c>
      <c r="G120" s="13">
        <v>1165018</v>
      </c>
      <c r="H120" s="13">
        <v>1245251</v>
      </c>
      <c r="I120" s="14">
        <v>1247097</v>
      </c>
      <c r="J120" s="7"/>
      <c r="K120" s="400"/>
    </row>
    <row r="121" spans="1:12" s="23" customFormat="1" ht="8.65" customHeight="1">
      <c r="A121" s="10" t="s">
        <v>85</v>
      </c>
      <c r="B121" s="118"/>
      <c r="C121" s="118"/>
      <c r="D121" s="4"/>
      <c r="E121" s="13">
        <v>1456104</v>
      </c>
      <c r="F121" s="13">
        <v>1360383</v>
      </c>
      <c r="G121" s="13">
        <v>1665955</v>
      </c>
      <c r="H121" s="13">
        <v>1883172</v>
      </c>
      <c r="I121" s="14">
        <v>1796416</v>
      </c>
      <c r="J121" s="7"/>
      <c r="K121" s="400"/>
    </row>
    <row r="122" spans="1:12" s="23" customFormat="1" ht="8.65" customHeight="1">
      <c r="A122" s="10" t="s">
        <v>86</v>
      </c>
      <c r="B122" s="118"/>
      <c r="C122" s="118"/>
      <c r="D122" s="4"/>
      <c r="E122" s="13">
        <v>70729</v>
      </c>
      <c r="F122" s="13">
        <v>69911</v>
      </c>
      <c r="G122" s="13">
        <v>66463</v>
      </c>
      <c r="H122" s="13">
        <v>88359</v>
      </c>
      <c r="I122" s="14">
        <v>67221</v>
      </c>
      <c r="J122" s="7"/>
      <c r="K122" s="400"/>
    </row>
    <row r="123" spans="1:12" s="23" customFormat="1" ht="8.65" customHeight="1">
      <c r="A123" s="10" t="s">
        <v>87</v>
      </c>
      <c r="B123" s="118"/>
      <c r="C123" s="118"/>
      <c r="D123" s="4"/>
      <c r="E123" s="13">
        <v>28089</v>
      </c>
      <c r="F123" s="13">
        <v>32542</v>
      </c>
      <c r="G123" s="13">
        <v>89</v>
      </c>
      <c r="H123" s="13">
        <v>10502</v>
      </c>
      <c r="I123" s="14">
        <v>18670</v>
      </c>
      <c r="J123" s="7"/>
      <c r="K123" s="400"/>
    </row>
    <row r="124" spans="1:12" s="23" customFormat="1" ht="8.65" customHeight="1">
      <c r="A124" s="10" t="s">
        <v>88</v>
      </c>
      <c r="B124" s="118"/>
      <c r="C124" s="118"/>
      <c r="D124" s="4"/>
      <c r="E124" s="13">
        <v>56032</v>
      </c>
      <c r="F124" s="13">
        <v>73988</v>
      </c>
      <c r="G124" s="13">
        <v>67418</v>
      </c>
      <c r="H124" s="13">
        <v>67626</v>
      </c>
      <c r="I124" s="14">
        <v>92909</v>
      </c>
      <c r="J124" s="33">
        <v>357973</v>
      </c>
      <c r="K124" s="400"/>
    </row>
    <row r="125" spans="1:12" s="23" customFormat="1" ht="8.65" customHeight="1">
      <c r="A125" s="10"/>
      <c r="B125" s="118"/>
      <c r="C125" s="118"/>
      <c r="D125" s="4"/>
      <c r="E125" s="13"/>
      <c r="F125" s="13"/>
      <c r="G125" s="13"/>
      <c r="H125" s="13"/>
      <c r="I125" s="13"/>
      <c r="J125" s="7"/>
      <c r="K125" s="400"/>
    </row>
    <row r="126" spans="1:12" s="43" customFormat="1" ht="9.9499999999999993" customHeight="1">
      <c r="A126" s="46" t="s">
        <v>72</v>
      </c>
      <c r="B126" s="120"/>
      <c r="C126" s="120"/>
      <c r="D126" s="91"/>
      <c r="E126" s="55">
        <v>6759413</v>
      </c>
      <c r="F126" s="55">
        <v>7803612</v>
      </c>
      <c r="G126" s="55">
        <v>7684555</v>
      </c>
      <c r="H126" s="55">
        <v>7852157</v>
      </c>
      <c r="I126" s="55">
        <v>7408469</v>
      </c>
      <c r="J126" s="108" t="s">
        <v>270</v>
      </c>
      <c r="K126" s="400"/>
      <c r="L126" s="143"/>
    </row>
    <row r="127" spans="1:12" s="25" customFormat="1" ht="15.75" customHeight="1">
      <c r="A127" s="403" t="s">
        <v>457</v>
      </c>
      <c r="B127" s="404"/>
      <c r="C127" s="404"/>
      <c r="D127" s="403"/>
      <c r="E127" s="405">
        <f>E126-E122-E123-E124</f>
        <v>6604563</v>
      </c>
      <c r="F127" s="405">
        <f>F126-F122-F123-F124</f>
        <v>7627171</v>
      </c>
      <c r="G127" s="405">
        <f>G126-G122-G123-G124</f>
        <v>7550585</v>
      </c>
      <c r="H127" s="405">
        <f>H126-H122-H123-H124</f>
        <v>7685670</v>
      </c>
      <c r="I127" s="405">
        <f>I126-I122-I123-I124</f>
        <v>7229669</v>
      </c>
      <c r="J127" s="33">
        <v>37508206</v>
      </c>
      <c r="K127" s="400">
        <f>SUM(E127:I127)</f>
        <v>36697658</v>
      </c>
    </row>
    <row r="128" spans="1:12" s="25" customFormat="1" ht="9.9499999999999993" customHeight="1">
      <c r="A128" s="42" t="s">
        <v>74</v>
      </c>
      <c r="B128" s="7"/>
      <c r="C128" s="7"/>
      <c r="D128" s="2"/>
      <c r="E128" s="22"/>
      <c r="F128" s="22"/>
      <c r="G128" s="24"/>
      <c r="H128" s="24"/>
      <c r="I128" s="22"/>
      <c r="J128" s="7"/>
      <c r="K128" s="400"/>
    </row>
    <row r="129" spans="1:12" s="25" customFormat="1" ht="8.65" customHeight="1">
      <c r="A129" s="10" t="s">
        <v>89</v>
      </c>
      <c r="B129" s="118"/>
      <c r="C129" s="118"/>
      <c r="D129" s="4"/>
      <c r="E129" s="13">
        <v>3750343</v>
      </c>
      <c r="F129" s="13">
        <v>5710782</v>
      </c>
      <c r="G129" s="13">
        <v>5217395</v>
      </c>
      <c r="H129" s="13">
        <v>4998170</v>
      </c>
      <c r="I129" s="14">
        <v>4025327</v>
      </c>
      <c r="J129" s="7"/>
      <c r="K129" s="400"/>
    </row>
    <row r="130" spans="1:12" s="25" customFormat="1" ht="8.65" customHeight="1">
      <c r="A130" s="10" t="s">
        <v>90</v>
      </c>
      <c r="B130" s="118"/>
      <c r="C130" s="118"/>
      <c r="D130" s="4"/>
      <c r="E130" s="13">
        <v>130561</v>
      </c>
      <c r="F130" s="13">
        <v>131125</v>
      </c>
      <c r="G130" s="13">
        <v>134327</v>
      </c>
      <c r="H130" s="13">
        <v>139251</v>
      </c>
      <c r="I130" s="14">
        <v>160304</v>
      </c>
      <c r="J130" s="7"/>
      <c r="K130" s="400"/>
    </row>
    <row r="131" spans="1:12" s="25" customFormat="1" ht="8.65" customHeight="1">
      <c r="A131" s="10" t="s">
        <v>91</v>
      </c>
      <c r="B131" s="118"/>
      <c r="C131" s="118"/>
      <c r="D131" s="4"/>
      <c r="E131" s="13">
        <v>649527</v>
      </c>
      <c r="F131" s="13">
        <v>862142</v>
      </c>
      <c r="G131" s="13">
        <v>685126</v>
      </c>
      <c r="H131" s="13">
        <v>708120</v>
      </c>
      <c r="I131" s="14">
        <v>765183</v>
      </c>
      <c r="J131" s="7"/>
      <c r="K131" s="400"/>
    </row>
    <row r="132" spans="1:12" s="25" customFormat="1" ht="8.65" customHeight="1">
      <c r="A132" s="10" t="s">
        <v>92</v>
      </c>
      <c r="B132" s="118"/>
      <c r="C132" s="118"/>
      <c r="D132" s="4"/>
      <c r="E132" s="13">
        <v>1351401</v>
      </c>
      <c r="F132" s="13">
        <v>1299624</v>
      </c>
      <c r="G132" s="13">
        <v>1375977</v>
      </c>
      <c r="H132" s="13">
        <v>1515632</v>
      </c>
      <c r="I132" s="14">
        <v>1442654</v>
      </c>
      <c r="J132" s="7"/>
      <c r="K132" s="400"/>
    </row>
    <row r="133" spans="1:12" s="25" customFormat="1" ht="8.65" customHeight="1">
      <c r="A133" s="10" t="s">
        <v>230</v>
      </c>
      <c r="B133" s="118"/>
      <c r="C133" s="118"/>
      <c r="D133" s="4"/>
      <c r="E133" s="13">
        <v>2181</v>
      </c>
      <c r="F133" s="13">
        <v>35628</v>
      </c>
      <c r="G133" s="13">
        <v>5412</v>
      </c>
      <c r="H133" s="13">
        <v>19235</v>
      </c>
      <c r="I133" s="14">
        <v>96875</v>
      </c>
      <c r="J133" s="7"/>
      <c r="K133" s="400"/>
    </row>
    <row r="134" spans="1:12" s="25" customFormat="1" ht="8.65" customHeight="1">
      <c r="A134" s="10" t="s">
        <v>93</v>
      </c>
      <c r="B134" s="118"/>
      <c r="C134" s="118"/>
      <c r="D134" s="4"/>
      <c r="E134" s="13">
        <v>334503</v>
      </c>
      <c r="F134" s="13">
        <v>314268</v>
      </c>
      <c r="G134" s="13">
        <v>380732</v>
      </c>
      <c r="H134" s="13">
        <v>415865</v>
      </c>
      <c r="I134" s="14">
        <v>387022</v>
      </c>
      <c r="J134" s="7"/>
      <c r="K134" s="400"/>
    </row>
    <row r="135" spans="1:12" s="25" customFormat="1" ht="8.65" customHeight="1">
      <c r="A135" s="10" t="s">
        <v>94</v>
      </c>
      <c r="B135" s="118"/>
      <c r="C135" s="118"/>
      <c r="D135" s="4"/>
      <c r="E135" s="13">
        <v>419171</v>
      </c>
      <c r="F135" s="13">
        <v>310857</v>
      </c>
      <c r="G135" s="13">
        <v>305595</v>
      </c>
      <c r="H135" s="13">
        <v>514021</v>
      </c>
      <c r="I135" s="14">
        <v>464049</v>
      </c>
      <c r="J135" s="7"/>
      <c r="K135" s="400"/>
    </row>
    <row r="136" spans="1:12" s="25" customFormat="1" ht="8.65" customHeight="1">
      <c r="A136" s="10" t="s">
        <v>95</v>
      </c>
      <c r="B136" s="118"/>
      <c r="C136" s="118"/>
      <c r="D136" s="4"/>
      <c r="E136" s="13">
        <v>70729</v>
      </c>
      <c r="F136" s="13">
        <v>69911</v>
      </c>
      <c r="G136" s="13">
        <v>66463</v>
      </c>
      <c r="H136" s="13">
        <v>72000</v>
      </c>
      <c r="I136" s="14">
        <v>67221</v>
      </c>
      <c r="J136" s="7"/>
      <c r="K136" s="400"/>
    </row>
    <row r="137" spans="1:12" s="25" customFormat="1" ht="8.65" customHeight="1">
      <c r="A137" s="10" t="s">
        <v>96</v>
      </c>
      <c r="B137" s="118"/>
      <c r="C137" s="118"/>
      <c r="D137" s="4"/>
      <c r="E137" s="13">
        <v>16365</v>
      </c>
      <c r="F137" s="13">
        <v>24852</v>
      </c>
      <c r="G137" s="13">
        <v>56970</v>
      </c>
      <c r="H137" s="13">
        <v>32150</v>
      </c>
      <c r="I137" s="14">
        <v>7483</v>
      </c>
      <c r="J137" s="33">
        <v>357973</v>
      </c>
      <c r="K137" s="400"/>
    </row>
    <row r="138" spans="1:12" s="25" customFormat="1" ht="8.65" customHeight="1">
      <c r="A138" s="10" t="s">
        <v>97</v>
      </c>
      <c r="B138" s="118"/>
      <c r="C138" s="118"/>
      <c r="D138" s="4"/>
      <c r="E138" s="13">
        <v>56032</v>
      </c>
      <c r="F138" s="13">
        <v>73988</v>
      </c>
      <c r="G138" s="13">
        <v>67418</v>
      </c>
      <c r="H138" s="13">
        <v>67626</v>
      </c>
      <c r="I138" s="14">
        <v>92909</v>
      </c>
      <c r="J138" s="108" t="s">
        <v>270</v>
      </c>
      <c r="K138" s="400"/>
      <c r="L138" s="143"/>
    </row>
    <row r="139" spans="1:12" s="25" customFormat="1" ht="8.65" customHeight="1">
      <c r="A139" s="10"/>
      <c r="B139" s="118"/>
      <c r="C139" s="118"/>
      <c r="D139" s="4"/>
      <c r="E139" s="13"/>
      <c r="F139" s="13"/>
      <c r="G139" s="13"/>
      <c r="H139" s="13"/>
      <c r="I139" s="13"/>
      <c r="J139" s="111">
        <v>39900502</v>
      </c>
      <c r="K139" s="400"/>
    </row>
    <row r="140" spans="1:12" s="25" customFormat="1" ht="9.9499999999999993" customHeight="1">
      <c r="A140" s="46" t="s">
        <v>76</v>
      </c>
      <c r="B140" s="129"/>
      <c r="C140" s="129"/>
      <c r="D140" s="58"/>
      <c r="E140" s="55">
        <v>6780813</v>
      </c>
      <c r="F140" s="55">
        <v>8833177</v>
      </c>
      <c r="G140" s="55">
        <v>8295415</v>
      </c>
      <c r="H140" s="55">
        <v>8482070</v>
      </c>
      <c r="I140" s="55">
        <v>7509027</v>
      </c>
      <c r="J140" s="108" t="s">
        <v>270</v>
      </c>
      <c r="K140" s="400"/>
      <c r="L140" s="143"/>
    </row>
    <row r="141" spans="1:12" s="25" customFormat="1" ht="12.75" customHeight="1">
      <c r="A141" s="403" t="s">
        <v>458</v>
      </c>
      <c r="B141" s="405"/>
      <c r="C141" s="405"/>
      <c r="D141" s="403"/>
      <c r="E141" s="419">
        <f>E140-E136-E137-E138</f>
        <v>6637687</v>
      </c>
      <c r="F141" s="419">
        <f>F140-F136-F137-F138</f>
        <v>8664426</v>
      </c>
      <c r="G141" s="419">
        <f>G140-G136-G137-G138</f>
        <v>8104564</v>
      </c>
      <c r="H141" s="419">
        <f>H140-H136-H137-H138</f>
        <v>8310294</v>
      </c>
      <c r="I141" s="419">
        <f>I140-I136-I137-I138</f>
        <v>7341414</v>
      </c>
      <c r="J141" s="108"/>
      <c r="K141" s="400"/>
      <c r="L141" s="143"/>
    </row>
    <row r="142" spans="1:12" s="25" customFormat="1" ht="13.5" customHeight="1">
      <c r="A142" s="403" t="s">
        <v>460</v>
      </c>
      <c r="B142" s="405"/>
      <c r="C142" s="405"/>
      <c r="D142" s="403"/>
      <c r="E142" s="419">
        <f>E141-E11+E12+E13</f>
        <v>3810300</v>
      </c>
      <c r="F142" s="419">
        <f>F141-F11+F12+F13</f>
        <v>5794502</v>
      </c>
      <c r="G142" s="419">
        <f>G141-G11+G12+G13</f>
        <v>5265388</v>
      </c>
      <c r="H142" s="419">
        <f>H141-H11+H12+H13</f>
        <v>5569359</v>
      </c>
      <c r="I142" s="419">
        <f>I141-I11+I12+I13</f>
        <v>4453097</v>
      </c>
      <c r="J142" s="111">
        <v>2392296</v>
      </c>
      <c r="K142" s="400">
        <f>SUM(E142:I142)</f>
        <v>24892646</v>
      </c>
    </row>
    <row r="143" spans="1:12" s="25" customFormat="1" ht="13.5" customHeight="1">
      <c r="A143" s="403" t="s">
        <v>372</v>
      </c>
      <c r="B143" s="405"/>
      <c r="C143" s="405"/>
      <c r="D143" s="403"/>
      <c r="E143" s="419">
        <f>E141-E14</f>
        <v>3810300</v>
      </c>
      <c r="F143" s="419">
        <f>F141-F14</f>
        <v>5794502</v>
      </c>
      <c r="G143" s="419">
        <f>G141-G14</f>
        <v>5265388</v>
      </c>
      <c r="H143" s="419">
        <f>H141-H14</f>
        <v>5569359</v>
      </c>
      <c r="I143" s="419">
        <f>I141-I14</f>
        <v>4453097</v>
      </c>
      <c r="J143" s="111"/>
      <c r="K143" s="400"/>
    </row>
    <row r="144" spans="1:12" s="63" customFormat="1" ht="9.9499999999999993" customHeight="1">
      <c r="A144" s="110" t="s">
        <v>261</v>
      </c>
      <c r="B144" s="130"/>
      <c r="C144" s="130"/>
      <c r="D144" s="89"/>
      <c r="E144" s="90">
        <v>21400</v>
      </c>
      <c r="F144" s="90">
        <v>1029565</v>
      </c>
      <c r="G144" s="90">
        <v>610860</v>
      </c>
      <c r="H144" s="90">
        <v>629913</v>
      </c>
      <c r="I144" s="90">
        <v>100558</v>
      </c>
      <c r="J144" s="108" t="s">
        <v>270</v>
      </c>
      <c r="K144" s="400">
        <f>K127-K142</f>
        <v>11805012</v>
      </c>
      <c r="L144" s="143"/>
    </row>
    <row r="145" spans="1:11" s="25" customFormat="1" ht="9.9499999999999993" customHeight="1" thickBot="1">
      <c r="A145" s="2"/>
      <c r="B145" s="3"/>
      <c r="C145" s="3"/>
      <c r="D145" s="2"/>
      <c r="E145" s="7"/>
      <c r="F145" s="7"/>
      <c r="G145" s="7"/>
      <c r="H145" s="7"/>
      <c r="I145" s="7"/>
      <c r="J145" s="7" t="s">
        <v>242</v>
      </c>
      <c r="K145" s="400"/>
    </row>
    <row r="146" spans="1:11" s="23" customFormat="1" ht="11.1" customHeight="1" thickBot="1">
      <c r="A146" s="1145" t="s">
        <v>98</v>
      </c>
      <c r="B146" s="1146"/>
      <c r="C146" s="1147"/>
      <c r="D146" s="64"/>
      <c r="E146" s="7"/>
      <c r="F146" s="7"/>
      <c r="G146" s="7"/>
      <c r="H146" s="7"/>
      <c r="I146" s="7"/>
      <c r="J146" s="7"/>
      <c r="K146" s="400"/>
    </row>
    <row r="147" spans="1:11" s="23" customFormat="1" ht="9.9499999999999993" customHeight="1">
      <c r="A147" s="2" t="s">
        <v>99</v>
      </c>
      <c r="B147" s="7"/>
      <c r="C147" s="7"/>
      <c r="D147" s="2"/>
      <c r="E147" s="7"/>
      <c r="F147" s="7"/>
      <c r="G147" s="7"/>
      <c r="H147" s="7"/>
      <c r="I147" s="7"/>
      <c r="J147" s="7"/>
      <c r="K147" s="400"/>
    </row>
    <row r="148" spans="1:11" s="23" customFormat="1" ht="8.65" customHeight="1">
      <c r="A148" s="10" t="s">
        <v>100</v>
      </c>
      <c r="B148" s="9"/>
      <c r="C148" s="10" t="s">
        <v>101</v>
      </c>
      <c r="D148" s="4"/>
      <c r="E148" s="13">
        <v>0</v>
      </c>
      <c r="F148" s="13">
        <v>0</v>
      </c>
      <c r="G148" s="13">
        <v>0</v>
      </c>
      <c r="H148" s="13">
        <v>0</v>
      </c>
      <c r="I148" s="14">
        <v>0</v>
      </c>
      <c r="J148" s="7"/>
      <c r="K148" s="400"/>
    </row>
    <row r="149" spans="1:11" s="23" customFormat="1" ht="8.65" customHeight="1">
      <c r="A149" s="72"/>
      <c r="B149" s="9"/>
      <c r="C149" s="73" t="s">
        <v>102</v>
      </c>
      <c r="D149" s="74"/>
      <c r="E149" s="13">
        <v>0</v>
      </c>
      <c r="F149" s="13">
        <v>0</v>
      </c>
      <c r="G149" s="13">
        <v>0</v>
      </c>
      <c r="H149" s="13">
        <v>230255</v>
      </c>
      <c r="I149" s="14">
        <v>15067</v>
      </c>
      <c r="J149" s="7"/>
      <c r="K149" s="400"/>
    </row>
    <row r="150" spans="1:11" s="23" customFormat="1" ht="8.65" customHeight="1">
      <c r="A150" s="10" t="s">
        <v>103</v>
      </c>
      <c r="B150" s="9"/>
      <c r="C150" s="10" t="s">
        <v>101</v>
      </c>
      <c r="D150" s="4"/>
      <c r="E150" s="13">
        <v>0</v>
      </c>
      <c r="F150" s="13">
        <v>1808</v>
      </c>
      <c r="G150" s="13">
        <v>1</v>
      </c>
      <c r="H150" s="13">
        <v>0</v>
      </c>
      <c r="I150" s="14">
        <v>8665</v>
      </c>
      <c r="J150" s="7"/>
      <c r="K150" s="400"/>
    </row>
    <row r="151" spans="1:11" s="23" customFormat="1" ht="8.65" customHeight="1">
      <c r="A151" s="72"/>
      <c r="B151" s="9"/>
      <c r="C151" s="10" t="s">
        <v>102</v>
      </c>
      <c r="D151" s="4"/>
      <c r="E151" s="13">
        <v>0</v>
      </c>
      <c r="F151" s="13">
        <v>16268</v>
      </c>
      <c r="G151" s="13">
        <v>0</v>
      </c>
      <c r="H151" s="13">
        <v>160777</v>
      </c>
      <c r="I151" s="14">
        <v>77990</v>
      </c>
      <c r="J151" s="7"/>
      <c r="K151" s="400"/>
    </row>
    <row r="152" spans="1:11" s="23" customFormat="1" ht="8.65" customHeight="1">
      <c r="A152" s="10" t="s">
        <v>104</v>
      </c>
      <c r="B152" s="9"/>
      <c r="C152" s="10" t="s">
        <v>101</v>
      </c>
      <c r="D152" s="4"/>
      <c r="E152" s="13">
        <v>94081</v>
      </c>
      <c r="F152" s="13">
        <v>97350</v>
      </c>
      <c r="G152" s="13">
        <v>89409</v>
      </c>
      <c r="H152" s="13">
        <v>89409</v>
      </c>
      <c r="I152" s="14">
        <v>89409</v>
      </c>
      <c r="J152" s="7"/>
      <c r="K152" s="400"/>
    </row>
    <row r="153" spans="1:11" s="23" customFormat="1" ht="8.65" customHeight="1">
      <c r="A153" s="72"/>
      <c r="B153" s="9"/>
      <c r="C153" s="10" t="s">
        <v>102</v>
      </c>
      <c r="D153" s="4"/>
      <c r="E153" s="13">
        <v>0</v>
      </c>
      <c r="F153" s="13">
        <v>34115</v>
      </c>
      <c r="G153" s="13">
        <v>0</v>
      </c>
      <c r="H153" s="13">
        <v>0</v>
      </c>
      <c r="I153" s="14">
        <v>0</v>
      </c>
      <c r="J153" s="7"/>
      <c r="K153" s="400"/>
    </row>
    <row r="154" spans="1:11" s="23" customFormat="1" ht="8.65" customHeight="1">
      <c r="A154" s="10" t="s">
        <v>105</v>
      </c>
      <c r="B154" s="9"/>
      <c r="C154" s="10" t="s">
        <v>101</v>
      </c>
      <c r="D154" s="4"/>
      <c r="E154" s="13">
        <v>23173</v>
      </c>
      <c r="F154" s="13">
        <v>23173</v>
      </c>
      <c r="G154" s="13">
        <v>45185</v>
      </c>
      <c r="H154" s="13">
        <v>0</v>
      </c>
      <c r="I154" s="14">
        <v>0</v>
      </c>
      <c r="J154" s="7"/>
      <c r="K154" s="400"/>
    </row>
    <row r="155" spans="1:11" s="23" customFormat="1" ht="8.65" customHeight="1">
      <c r="A155" s="72"/>
      <c r="B155" s="9"/>
      <c r="C155" s="10" t="s">
        <v>102</v>
      </c>
      <c r="D155" s="4"/>
      <c r="E155" s="13">
        <v>0</v>
      </c>
      <c r="F155" s="13">
        <v>955642</v>
      </c>
      <c r="G155" s="13">
        <v>478759.8</v>
      </c>
      <c r="H155" s="13">
        <v>0</v>
      </c>
      <c r="I155" s="14">
        <v>0</v>
      </c>
      <c r="J155" s="7"/>
      <c r="K155" s="400"/>
    </row>
    <row r="156" spans="1:11" s="23" customFormat="1" ht="8.65" customHeight="1">
      <c r="A156" s="10" t="s">
        <v>106</v>
      </c>
      <c r="B156" s="9"/>
      <c r="C156" s="10" t="s">
        <v>101</v>
      </c>
      <c r="D156" s="4"/>
      <c r="E156" s="13">
        <v>0</v>
      </c>
      <c r="F156" s="13">
        <v>0</v>
      </c>
      <c r="G156" s="13">
        <v>0</v>
      </c>
      <c r="H156" s="13">
        <v>0</v>
      </c>
      <c r="I156" s="14">
        <v>0</v>
      </c>
      <c r="J156" s="7"/>
      <c r="K156" s="400"/>
    </row>
    <row r="157" spans="1:11" s="23" customFormat="1" ht="8.65" customHeight="1">
      <c r="A157" s="72"/>
      <c r="B157" s="9"/>
      <c r="C157" s="10" t="s">
        <v>102</v>
      </c>
      <c r="D157" s="4"/>
      <c r="E157" s="13">
        <v>0</v>
      </c>
      <c r="F157" s="13">
        <v>0</v>
      </c>
      <c r="G157" s="13">
        <v>0</v>
      </c>
      <c r="H157" s="13">
        <v>0</v>
      </c>
      <c r="I157" s="14">
        <v>0</v>
      </c>
      <c r="J157" s="7"/>
      <c r="K157" s="400"/>
    </row>
    <row r="158" spans="1:11" s="23" customFormat="1" ht="8.65" customHeight="1">
      <c r="A158" s="10" t="s">
        <v>107</v>
      </c>
      <c r="B158" s="9"/>
      <c r="C158" s="10" t="s">
        <v>101</v>
      </c>
      <c r="D158" s="4"/>
      <c r="E158" s="13">
        <v>0</v>
      </c>
      <c r="F158" s="13">
        <v>0</v>
      </c>
      <c r="G158" s="13">
        <v>0</v>
      </c>
      <c r="H158" s="13">
        <v>0</v>
      </c>
      <c r="I158" s="14">
        <v>0</v>
      </c>
      <c r="J158" s="7"/>
      <c r="K158" s="400"/>
    </row>
    <row r="159" spans="1:11" s="23" customFormat="1" ht="8.65" customHeight="1">
      <c r="A159" s="72"/>
      <c r="B159" s="9"/>
      <c r="C159" s="10" t="s">
        <v>102</v>
      </c>
      <c r="D159" s="4"/>
      <c r="E159" s="13">
        <v>0</v>
      </c>
      <c r="F159" s="13">
        <v>0</v>
      </c>
      <c r="G159" s="13">
        <v>0</v>
      </c>
      <c r="H159" s="13">
        <v>0</v>
      </c>
      <c r="I159" s="14">
        <v>0</v>
      </c>
      <c r="J159" s="7"/>
      <c r="K159" s="400"/>
    </row>
    <row r="160" spans="1:11" s="23" customFormat="1" ht="8.65" customHeight="1">
      <c r="A160" s="10" t="s">
        <v>108</v>
      </c>
      <c r="B160" s="9"/>
      <c r="C160" s="10" t="s">
        <v>101</v>
      </c>
      <c r="D160" s="4"/>
      <c r="E160" s="13">
        <v>6876</v>
      </c>
      <c r="F160" s="13">
        <v>14495</v>
      </c>
      <c r="G160" s="13">
        <v>31357</v>
      </c>
      <c r="H160" s="13">
        <v>0</v>
      </c>
      <c r="I160" s="14">
        <v>0</v>
      </c>
      <c r="J160" s="7"/>
      <c r="K160" s="400"/>
    </row>
    <row r="161" spans="1:11" s="23" customFormat="1" ht="8.65" customHeight="1">
      <c r="A161" s="72"/>
      <c r="B161" s="9"/>
      <c r="C161" s="10" t="s">
        <v>102</v>
      </c>
      <c r="D161" s="4"/>
      <c r="E161" s="13">
        <v>0</v>
      </c>
      <c r="F161" s="13">
        <v>125306</v>
      </c>
      <c r="G161" s="13">
        <v>167215</v>
      </c>
      <c r="H161" s="13">
        <v>0</v>
      </c>
      <c r="I161" s="14">
        <v>32022</v>
      </c>
      <c r="J161" s="7"/>
      <c r="K161" s="400"/>
    </row>
    <row r="162" spans="1:11" s="23" customFormat="1" ht="8.65" customHeight="1">
      <c r="A162" s="10" t="s">
        <v>109</v>
      </c>
      <c r="B162" s="9"/>
      <c r="C162" s="10" t="s">
        <v>101</v>
      </c>
      <c r="D162" s="4"/>
      <c r="E162" s="13">
        <v>82455</v>
      </c>
      <c r="F162" s="13">
        <v>76677</v>
      </c>
      <c r="G162" s="13">
        <v>75150</v>
      </c>
      <c r="H162" s="13">
        <v>72789</v>
      </c>
      <c r="I162" s="14">
        <v>72655</v>
      </c>
      <c r="J162" s="7"/>
      <c r="K162" s="400"/>
    </row>
    <row r="163" spans="1:11" s="23" customFormat="1" ht="8.65" customHeight="1">
      <c r="A163" s="72"/>
      <c r="B163" s="9"/>
      <c r="C163" s="10" t="s">
        <v>102</v>
      </c>
      <c r="D163" s="4"/>
      <c r="E163" s="13">
        <v>0</v>
      </c>
      <c r="F163" s="13">
        <v>0</v>
      </c>
      <c r="G163" s="13">
        <v>0</v>
      </c>
      <c r="H163" s="13">
        <v>0</v>
      </c>
      <c r="I163" s="14">
        <v>0</v>
      </c>
      <c r="J163" s="7"/>
      <c r="K163" s="400"/>
    </row>
    <row r="164" spans="1:11" s="23" customFormat="1" ht="8.65" customHeight="1">
      <c r="A164" s="10" t="s">
        <v>219</v>
      </c>
      <c r="B164" s="9"/>
      <c r="C164" s="10" t="s">
        <v>101</v>
      </c>
      <c r="D164" s="4"/>
      <c r="E164" s="13">
        <v>0</v>
      </c>
      <c r="F164" s="13">
        <v>0</v>
      </c>
      <c r="G164" s="13">
        <v>0</v>
      </c>
      <c r="H164" s="13">
        <v>0</v>
      </c>
      <c r="I164" s="14">
        <v>0</v>
      </c>
      <c r="J164" s="7"/>
      <c r="K164" s="400"/>
    </row>
    <row r="165" spans="1:11" s="23" customFormat="1" ht="8.65" customHeight="1">
      <c r="A165" s="72"/>
      <c r="B165" s="9"/>
      <c r="C165" s="10" t="s">
        <v>102</v>
      </c>
      <c r="D165" s="4"/>
      <c r="E165" s="13">
        <v>0</v>
      </c>
      <c r="F165" s="13">
        <v>0</v>
      </c>
      <c r="G165" s="13">
        <v>0</v>
      </c>
      <c r="H165" s="13">
        <v>0</v>
      </c>
      <c r="I165" s="14">
        <v>0</v>
      </c>
      <c r="J165" s="7"/>
      <c r="K165" s="400"/>
    </row>
    <row r="166" spans="1:11" s="23" customFormat="1" ht="8.65" customHeight="1">
      <c r="A166" s="10" t="s">
        <v>110</v>
      </c>
      <c r="B166" s="9"/>
      <c r="C166" s="10" t="s">
        <v>101</v>
      </c>
      <c r="D166" s="4"/>
      <c r="E166" s="13">
        <v>0</v>
      </c>
      <c r="F166" s="13">
        <v>6339</v>
      </c>
      <c r="G166" s="13">
        <v>0</v>
      </c>
      <c r="H166" s="13">
        <v>0</v>
      </c>
      <c r="I166" s="14">
        <v>0</v>
      </c>
      <c r="J166" s="7"/>
      <c r="K166" s="400"/>
    </row>
    <row r="167" spans="1:11" s="23" customFormat="1" ht="8.65" customHeight="1">
      <c r="A167" s="72"/>
      <c r="B167" s="9"/>
      <c r="C167" s="10" t="s">
        <v>102</v>
      </c>
      <c r="D167" s="4"/>
      <c r="E167" s="13">
        <v>0</v>
      </c>
      <c r="F167" s="13">
        <v>62233</v>
      </c>
      <c r="G167" s="13">
        <v>0</v>
      </c>
      <c r="H167" s="13">
        <v>22315</v>
      </c>
      <c r="I167" s="14">
        <v>0</v>
      </c>
      <c r="J167" s="7"/>
      <c r="K167" s="400"/>
    </row>
    <row r="168" spans="1:11" s="25" customFormat="1" ht="8.65" customHeight="1">
      <c r="A168" s="10" t="s">
        <v>111</v>
      </c>
      <c r="B168" s="5"/>
      <c r="C168" s="10" t="s">
        <v>112</v>
      </c>
      <c r="D168" s="4"/>
      <c r="E168" s="13">
        <v>0</v>
      </c>
      <c r="F168" s="13">
        <v>0</v>
      </c>
      <c r="G168" s="13">
        <v>0</v>
      </c>
      <c r="H168" s="13">
        <v>0</v>
      </c>
      <c r="I168" s="14">
        <v>0</v>
      </c>
      <c r="J168" s="7"/>
      <c r="K168" s="400"/>
    </row>
    <row r="169" spans="1:11" s="23" customFormat="1" ht="9.9499999999999993" customHeight="1">
      <c r="A169" s="10"/>
      <c r="B169" s="9"/>
      <c r="C169" s="131"/>
      <c r="D169" s="4"/>
      <c r="E169" s="13"/>
      <c r="F169" s="13"/>
      <c r="G169" s="13"/>
      <c r="H169" s="13"/>
      <c r="I169" s="13"/>
      <c r="J169" s="7"/>
      <c r="K169" s="400"/>
    </row>
    <row r="170" spans="1:11" s="25" customFormat="1" ht="9.9499999999999993" customHeight="1">
      <c r="A170" s="46" t="s">
        <v>220</v>
      </c>
      <c r="B170" s="126"/>
      <c r="C170" s="126"/>
      <c r="D170" s="91"/>
      <c r="E170" s="55">
        <v>206585</v>
      </c>
      <c r="F170" s="55">
        <v>219842</v>
      </c>
      <c r="G170" s="55">
        <v>241102</v>
      </c>
      <c r="H170" s="55">
        <v>162198</v>
      </c>
      <c r="I170" s="55">
        <v>170729</v>
      </c>
      <c r="J170" s="7"/>
      <c r="K170" s="400"/>
    </row>
    <row r="171" spans="1:11" s="25" customFormat="1" ht="9.9499999999999993" customHeight="1">
      <c r="A171" s="46" t="s">
        <v>113</v>
      </c>
      <c r="B171" s="126"/>
      <c r="C171" s="126"/>
      <c r="D171" s="91"/>
      <c r="E171" s="55">
        <v>0</v>
      </c>
      <c r="F171" s="55">
        <v>1193564</v>
      </c>
      <c r="G171" s="55">
        <v>645974.80000000005</v>
      </c>
      <c r="H171" s="55">
        <v>413347</v>
      </c>
      <c r="I171" s="55">
        <v>125079</v>
      </c>
      <c r="J171" s="7"/>
      <c r="K171" s="400"/>
    </row>
    <row r="172" spans="1:11" s="401" customFormat="1" ht="9.9499999999999993" customHeight="1">
      <c r="A172" s="398" t="s">
        <v>464</v>
      </c>
      <c r="B172" s="832"/>
      <c r="C172" s="832"/>
      <c r="D172" s="398"/>
      <c r="E172" s="399">
        <f>E149+E151+E153+E155+E157+E159+E161+E163+E165+E167</f>
        <v>0</v>
      </c>
      <c r="F172" s="399">
        <f>F149+F151+F153+F155+F157+F159+F161+F163+F165+F167</f>
        <v>1193564</v>
      </c>
      <c r="G172" s="399">
        <f>G149+G151+G153+G155+G157+G159+G161+G163+G165+G167</f>
        <v>645974.80000000005</v>
      </c>
      <c r="H172" s="399">
        <f>H149+H151+H153+H155+H157+H159+H161+H163+H165+H167</f>
        <v>413347</v>
      </c>
      <c r="I172" s="399">
        <f>I149+I151+I153+I155+I157+I159+I161+I163+I165+I167</f>
        <v>125079</v>
      </c>
      <c r="J172" s="399"/>
      <c r="K172" s="400"/>
    </row>
    <row r="173" spans="1:11" s="25" customFormat="1" ht="9.9499999999999993" customHeight="1">
      <c r="A173" s="46" t="s">
        <v>114</v>
      </c>
      <c r="B173" s="120"/>
      <c r="C173" s="120"/>
      <c r="D173" s="91"/>
      <c r="E173" s="55">
        <v>206585</v>
      </c>
      <c r="F173" s="55">
        <v>1413406</v>
      </c>
      <c r="G173" s="55">
        <v>887076.8</v>
      </c>
      <c r="H173" s="55">
        <v>575545</v>
      </c>
      <c r="I173" s="55">
        <v>295808</v>
      </c>
      <c r="J173" s="7"/>
      <c r="K173" s="400"/>
    </row>
    <row r="174" spans="1:11" s="25" customFormat="1" ht="8.65" customHeight="1">
      <c r="A174" s="66" t="s">
        <v>115</v>
      </c>
      <c r="B174" s="132"/>
      <c r="C174" s="132"/>
      <c r="D174" s="67"/>
      <c r="E174" s="1187">
        <v>0</v>
      </c>
      <c r="F174" s="1187">
        <v>-6339</v>
      </c>
      <c r="G174" s="1187">
        <v>0</v>
      </c>
      <c r="H174" s="1187">
        <v>0</v>
      </c>
      <c r="I174" s="1185">
        <v>0</v>
      </c>
      <c r="J174" s="7"/>
      <c r="K174" s="400"/>
    </row>
    <row r="175" spans="1:11" s="25" customFormat="1" ht="8.65" customHeight="1">
      <c r="A175" s="11" t="s">
        <v>116</v>
      </c>
      <c r="B175" s="133"/>
      <c r="C175" s="133"/>
      <c r="D175" s="68"/>
      <c r="E175" s="1188"/>
      <c r="F175" s="1188"/>
      <c r="G175" s="1188"/>
      <c r="H175" s="1188"/>
      <c r="I175" s="1186"/>
      <c r="J175" s="7"/>
      <c r="K175" s="400"/>
    </row>
    <row r="176" spans="1:11" s="25" customFormat="1" ht="9.9499999999999993" customHeight="1">
      <c r="A176" s="46" t="s">
        <v>117</v>
      </c>
      <c r="B176" s="120"/>
      <c r="C176" s="120"/>
      <c r="D176" s="91"/>
      <c r="E176" s="55">
        <v>206585</v>
      </c>
      <c r="F176" s="55">
        <v>1407067</v>
      </c>
      <c r="G176" s="55">
        <v>887076.8</v>
      </c>
      <c r="H176" s="55">
        <v>575545</v>
      </c>
      <c r="I176" s="55">
        <v>295808</v>
      </c>
      <c r="J176" s="7"/>
      <c r="K176" s="400"/>
    </row>
    <row r="177" spans="1:11" s="23" customFormat="1" ht="9.9499999999999993" customHeight="1" thickBot="1">
      <c r="A177" s="2"/>
      <c r="B177" s="7"/>
      <c r="C177" s="7"/>
      <c r="D177" s="2"/>
      <c r="E177" s="7"/>
      <c r="F177" s="7"/>
      <c r="G177" s="7"/>
      <c r="H177" s="7"/>
      <c r="I177" s="7"/>
      <c r="J177" s="7"/>
      <c r="K177" s="400"/>
    </row>
    <row r="178" spans="1:11" s="25" customFormat="1" ht="9.9499999999999993" customHeight="1" thickBot="1">
      <c r="A178" s="77" t="s">
        <v>118</v>
      </c>
      <c r="B178" s="122"/>
      <c r="C178" s="3"/>
      <c r="D178" s="30"/>
      <c r="E178" s="7"/>
      <c r="F178" s="7"/>
      <c r="G178" s="7"/>
      <c r="H178" s="7"/>
      <c r="I178" s="7"/>
      <c r="J178" s="7"/>
      <c r="K178" s="400"/>
    </row>
    <row r="179" spans="1:11" s="23" customFormat="1" ht="9.9499999999999993" customHeight="1">
      <c r="A179" s="2"/>
      <c r="B179" s="7"/>
      <c r="C179" s="7"/>
      <c r="D179" s="2"/>
      <c r="E179" s="7"/>
      <c r="F179" s="7"/>
      <c r="G179" s="7"/>
      <c r="H179" s="7"/>
      <c r="I179" s="7"/>
      <c r="J179" s="7"/>
      <c r="K179" s="400"/>
    </row>
    <row r="180" spans="1:11" s="43" customFormat="1" ht="9.9499999999999993" customHeight="1">
      <c r="A180" s="70" t="s">
        <v>119</v>
      </c>
      <c r="B180" s="120"/>
      <c r="C180" s="120"/>
      <c r="D180" s="71"/>
      <c r="E180" s="69">
        <v>21400</v>
      </c>
      <c r="F180" s="69">
        <v>1029565</v>
      </c>
      <c r="G180" s="69">
        <v>610860</v>
      </c>
      <c r="H180" s="69">
        <v>629913</v>
      </c>
      <c r="I180" s="69">
        <v>100558</v>
      </c>
      <c r="J180" s="56"/>
      <c r="K180" s="400"/>
    </row>
    <row r="181" spans="1:11" s="43" customFormat="1" ht="9.9499999999999993" customHeight="1">
      <c r="A181" s="70" t="s">
        <v>120</v>
      </c>
      <c r="B181" s="120"/>
      <c r="C181" s="120"/>
      <c r="D181" s="71"/>
      <c r="E181" s="69">
        <v>0</v>
      </c>
      <c r="F181" s="69">
        <v>1193564</v>
      </c>
      <c r="G181" s="69">
        <v>645974.80000000005</v>
      </c>
      <c r="H181" s="69">
        <v>413347</v>
      </c>
      <c r="I181" s="69">
        <v>125079</v>
      </c>
      <c r="J181" s="56"/>
      <c r="K181" s="400"/>
    </row>
    <row r="182" spans="1:11" s="23" customFormat="1" ht="9.9499999999999993" customHeight="1" thickBot="1">
      <c r="A182" s="65"/>
      <c r="B182" s="121"/>
      <c r="C182" s="121"/>
      <c r="D182" s="4"/>
      <c r="E182" s="13"/>
      <c r="F182" s="13"/>
      <c r="G182" s="13"/>
      <c r="H182" s="13"/>
      <c r="I182" s="13"/>
      <c r="J182" s="7"/>
      <c r="K182" s="400"/>
    </row>
    <row r="183" spans="1:11" s="23" customFormat="1" ht="11.1" customHeight="1" thickTop="1" thickBot="1">
      <c r="A183" s="92" t="s">
        <v>258</v>
      </c>
      <c r="B183" s="134"/>
      <c r="C183" s="135"/>
      <c r="D183" s="93"/>
      <c r="E183" s="90">
        <v>21400</v>
      </c>
      <c r="F183" s="90">
        <v>2223129</v>
      </c>
      <c r="G183" s="90">
        <v>1256834.8</v>
      </c>
      <c r="H183" s="90">
        <v>1043260</v>
      </c>
      <c r="I183" s="90">
        <v>225637</v>
      </c>
      <c r="J183" s="78"/>
      <c r="K183" s="400"/>
    </row>
    <row r="184" spans="1:11" s="40" customFormat="1" ht="12" customHeight="1" thickTop="1">
      <c r="A184" s="145">
        <v>46</v>
      </c>
      <c r="B184" s="127" t="s">
        <v>308</v>
      </c>
      <c r="C184" s="39"/>
      <c r="D184" s="1144" t="s">
        <v>29</v>
      </c>
      <c r="E184" s="1144"/>
      <c r="F184" s="1144"/>
      <c r="G184" s="1144"/>
      <c r="H184" s="1144"/>
      <c r="I184" s="76" t="s">
        <v>244</v>
      </c>
      <c r="J184" s="39"/>
      <c r="K184" s="400"/>
    </row>
    <row r="185" spans="1:11" s="41" customFormat="1" ht="9.9499999999999993" customHeight="1">
      <c r="A185" s="128"/>
      <c r="B185" s="29"/>
      <c r="C185" s="29"/>
      <c r="D185" s="27"/>
      <c r="E185" s="27"/>
      <c r="F185" s="27"/>
      <c r="G185" s="27"/>
      <c r="H185" s="27"/>
      <c r="I185" s="26"/>
      <c r="J185" s="29"/>
      <c r="K185" s="400"/>
    </row>
    <row r="186" spans="1:11" s="25" customFormat="1" ht="9.9499999999999993" customHeight="1" thickBot="1">
      <c r="A186" s="1"/>
      <c r="B186" s="3"/>
      <c r="C186" s="3"/>
      <c r="D186" s="94" t="s">
        <v>31</v>
      </c>
      <c r="E186" s="95">
        <v>2005</v>
      </c>
      <c r="F186" s="95">
        <v>2006</v>
      </c>
      <c r="G186" s="95">
        <v>2007</v>
      </c>
      <c r="H186" s="95">
        <v>2008</v>
      </c>
      <c r="I186" s="95">
        <v>2009</v>
      </c>
      <c r="J186" s="3"/>
      <c r="K186" s="400"/>
    </row>
    <row r="187" spans="1:11" s="23" customFormat="1" ht="9.9499999999999993" customHeight="1" thickBot="1">
      <c r="A187" s="1145" t="s">
        <v>121</v>
      </c>
      <c r="B187" s="1146"/>
      <c r="C187" s="1147"/>
      <c r="D187" s="64"/>
      <c r="E187" s="7"/>
      <c r="F187" s="7"/>
      <c r="G187" s="7"/>
      <c r="H187" s="7"/>
      <c r="I187" s="7"/>
      <c r="J187" s="7"/>
      <c r="K187" s="400"/>
    </row>
    <row r="188" spans="1:11" s="23" customFormat="1" ht="9.9499999999999993" customHeight="1">
      <c r="A188" s="2"/>
      <c r="B188" s="7"/>
      <c r="C188" s="7"/>
      <c r="D188" s="2"/>
      <c r="E188" s="7"/>
      <c r="F188" s="7"/>
      <c r="G188" s="7"/>
      <c r="H188" s="7"/>
      <c r="I188" s="7"/>
      <c r="J188" s="7"/>
      <c r="K188" s="400"/>
    </row>
    <row r="189" spans="1:11" s="43" customFormat="1" ht="9.9499999999999993" customHeight="1">
      <c r="A189" s="42" t="s">
        <v>122</v>
      </c>
      <c r="B189" s="56"/>
      <c r="C189" s="56"/>
      <c r="D189" s="109"/>
      <c r="E189" s="56"/>
      <c r="F189" s="56"/>
      <c r="G189" s="56"/>
      <c r="H189" s="7"/>
      <c r="I189" s="56"/>
      <c r="J189" s="56"/>
      <c r="K189" s="400"/>
    </row>
    <row r="190" spans="1:11" s="23" customFormat="1" ht="8.65" customHeight="1">
      <c r="A190" s="2"/>
      <c r="B190" s="7"/>
      <c r="C190" s="7"/>
      <c r="D190" s="2"/>
      <c r="E190" s="7"/>
      <c r="F190" s="7"/>
      <c r="G190" s="7"/>
      <c r="H190" s="7"/>
      <c r="I190" s="7"/>
      <c r="J190" s="7"/>
      <c r="K190" s="400"/>
    </row>
    <row r="191" spans="1:11" s="23" customFormat="1" ht="8.65" customHeight="1">
      <c r="A191" s="10" t="s">
        <v>123</v>
      </c>
      <c r="B191" s="118"/>
      <c r="C191" s="118"/>
      <c r="D191" s="4"/>
      <c r="E191" s="13">
        <v>0</v>
      </c>
      <c r="F191" s="13">
        <v>0</v>
      </c>
      <c r="G191" s="13">
        <v>0</v>
      </c>
      <c r="H191" s="13">
        <v>-391031</v>
      </c>
      <c r="I191" s="14">
        <v>-15067</v>
      </c>
      <c r="J191" s="7"/>
      <c r="K191" s="400"/>
    </row>
    <row r="192" spans="1:11" s="23" customFormat="1" ht="8.65" customHeight="1">
      <c r="A192" s="10" t="s">
        <v>124</v>
      </c>
      <c r="B192" s="118"/>
      <c r="C192" s="118"/>
      <c r="D192" s="4"/>
      <c r="E192" s="13">
        <v>-18077</v>
      </c>
      <c r="F192" s="13">
        <v>0</v>
      </c>
      <c r="G192" s="13">
        <v>0</v>
      </c>
      <c r="H192" s="13">
        <v>0</v>
      </c>
      <c r="I192" s="14">
        <v>-86655</v>
      </c>
      <c r="J192" s="7"/>
      <c r="K192" s="400"/>
    </row>
    <row r="193" spans="1:11" s="23" customFormat="1" ht="8.65" customHeight="1">
      <c r="A193" s="10" t="s">
        <v>125</v>
      </c>
      <c r="B193" s="118"/>
      <c r="C193" s="118"/>
      <c r="D193" s="4"/>
      <c r="E193" s="13">
        <v>8486</v>
      </c>
      <c r="F193" s="13">
        <v>-842782</v>
      </c>
      <c r="G193" s="13">
        <v>0</v>
      </c>
      <c r="H193" s="13">
        <v>0</v>
      </c>
      <c r="I193" s="14">
        <v>-70668</v>
      </c>
      <c r="J193" s="7"/>
      <c r="K193" s="400"/>
    </row>
    <row r="194" spans="1:11" s="23" customFormat="1" ht="8.65" customHeight="1">
      <c r="A194" s="10" t="s">
        <v>126</v>
      </c>
      <c r="B194" s="118"/>
      <c r="C194" s="118"/>
      <c r="D194" s="4"/>
      <c r="E194" s="13">
        <v>-69790</v>
      </c>
      <c r="F194" s="13">
        <v>0</v>
      </c>
      <c r="G194" s="13">
        <v>-241163</v>
      </c>
      <c r="H194" s="13">
        <v>0</v>
      </c>
      <c r="I194" s="14">
        <v>0</v>
      </c>
      <c r="J194" s="7"/>
      <c r="K194" s="400"/>
    </row>
    <row r="195" spans="1:11" s="23" customFormat="1" ht="8.65" customHeight="1">
      <c r="A195" s="10" t="s">
        <v>127</v>
      </c>
      <c r="B195" s="118"/>
      <c r="C195" s="118"/>
      <c r="D195" s="4"/>
      <c r="E195" s="13">
        <v>0</v>
      </c>
      <c r="F195" s="13">
        <v>0</v>
      </c>
      <c r="G195" s="13">
        <v>0</v>
      </c>
      <c r="H195" s="13">
        <v>0</v>
      </c>
      <c r="I195" s="14">
        <v>0</v>
      </c>
      <c r="J195" s="7"/>
      <c r="K195" s="400"/>
    </row>
    <row r="196" spans="1:11" s="23" customFormat="1" ht="8.65" customHeight="1">
      <c r="A196" s="10" t="s">
        <v>128</v>
      </c>
      <c r="B196" s="118"/>
      <c r="C196" s="118"/>
      <c r="D196" s="4"/>
      <c r="E196" s="13">
        <v>0</v>
      </c>
      <c r="F196" s="13">
        <v>0</v>
      </c>
      <c r="G196" s="13">
        <v>0</v>
      </c>
      <c r="H196" s="13">
        <v>0</v>
      </c>
      <c r="I196" s="14">
        <v>0</v>
      </c>
      <c r="J196" s="7"/>
      <c r="K196" s="400"/>
    </row>
    <row r="197" spans="1:11" s="23" customFormat="1" ht="8.65" customHeight="1">
      <c r="A197" s="10" t="s">
        <v>129</v>
      </c>
      <c r="B197" s="118"/>
      <c r="C197" s="118"/>
      <c r="D197" s="4"/>
      <c r="E197" s="13">
        <v>-97712</v>
      </c>
      <c r="F197" s="13">
        <v>0</v>
      </c>
      <c r="G197" s="13">
        <v>-198572</v>
      </c>
      <c r="H197" s="13">
        <v>0</v>
      </c>
      <c r="I197" s="14">
        <v>-442052</v>
      </c>
      <c r="J197" s="7"/>
      <c r="K197" s="400"/>
    </row>
    <row r="198" spans="1:11" s="23" customFormat="1" ht="8.65" customHeight="1">
      <c r="A198" s="10" t="s">
        <v>130</v>
      </c>
      <c r="B198" s="118"/>
      <c r="C198" s="118"/>
      <c r="D198" s="4"/>
      <c r="E198" s="13">
        <v>75381</v>
      </c>
      <c r="F198" s="13">
        <v>0</v>
      </c>
      <c r="G198" s="13">
        <v>0</v>
      </c>
      <c r="H198" s="13">
        <v>0</v>
      </c>
      <c r="I198" s="14">
        <v>-364467</v>
      </c>
      <c r="J198" s="7"/>
      <c r="K198" s="400"/>
    </row>
    <row r="199" spans="1:11" s="23" customFormat="1" ht="8.65" customHeight="1">
      <c r="A199" s="10" t="s">
        <v>131</v>
      </c>
      <c r="B199" s="118"/>
      <c r="C199" s="118"/>
      <c r="D199" s="4"/>
      <c r="E199" s="13">
        <v>0</v>
      </c>
      <c r="F199" s="13">
        <v>0</v>
      </c>
      <c r="G199" s="13">
        <v>0</v>
      </c>
      <c r="H199" s="13">
        <v>0</v>
      </c>
      <c r="I199" s="14">
        <v>0</v>
      </c>
      <c r="J199" s="7"/>
      <c r="K199" s="400"/>
    </row>
    <row r="200" spans="1:11" s="25" customFormat="1" ht="8.65" customHeight="1">
      <c r="A200" s="10" t="s">
        <v>132</v>
      </c>
      <c r="B200" s="19"/>
      <c r="C200" s="19"/>
      <c r="D200" s="4"/>
      <c r="E200" s="13">
        <v>0</v>
      </c>
      <c r="F200" s="13">
        <v>0</v>
      </c>
      <c r="G200" s="13">
        <v>-324157</v>
      </c>
      <c r="H200" s="13">
        <v>0</v>
      </c>
      <c r="I200" s="14">
        <v>0</v>
      </c>
      <c r="J200" s="7"/>
      <c r="K200" s="400"/>
    </row>
    <row r="201" spans="1:11" s="23" customFormat="1" ht="8.65" customHeight="1">
      <c r="A201" s="46" t="s">
        <v>240</v>
      </c>
      <c r="B201" s="120"/>
      <c r="C201" s="120"/>
      <c r="D201" s="71"/>
      <c r="E201" s="56"/>
      <c r="F201" s="56"/>
      <c r="G201" s="56"/>
      <c r="H201" s="56"/>
      <c r="I201" s="56"/>
      <c r="J201" s="7"/>
      <c r="K201" s="400"/>
    </row>
    <row r="202" spans="1:11" s="23" customFormat="1" ht="9.9499999999999993" customHeight="1">
      <c r="A202" s="96" t="s">
        <v>259</v>
      </c>
      <c r="B202" s="136"/>
      <c r="C202" s="120"/>
      <c r="D202" s="93"/>
      <c r="E202" s="90">
        <v>-101712</v>
      </c>
      <c r="F202" s="90">
        <v>-842782</v>
      </c>
      <c r="G202" s="90">
        <v>-763892</v>
      </c>
      <c r="H202" s="90">
        <v>-391031</v>
      </c>
      <c r="I202" s="90">
        <v>-978909</v>
      </c>
      <c r="J202" s="79">
        <v>-3078326</v>
      </c>
      <c r="K202" s="400"/>
    </row>
    <row r="203" spans="1:11" s="23" customFormat="1" ht="9.9499999999999993" customHeight="1">
      <c r="A203" s="2"/>
      <c r="B203" s="7"/>
      <c r="C203" s="7"/>
      <c r="D203" s="2"/>
      <c r="E203" s="7"/>
      <c r="F203" s="7"/>
      <c r="G203" s="7"/>
      <c r="H203" s="7"/>
      <c r="I203" s="7"/>
      <c r="J203" s="7"/>
      <c r="K203" s="400"/>
    </row>
    <row r="204" spans="1:11" s="43" customFormat="1" ht="9.9499999999999993" customHeight="1">
      <c r="A204" s="42" t="s">
        <v>133</v>
      </c>
      <c r="B204" s="56"/>
      <c r="C204" s="56"/>
      <c r="D204" s="109"/>
      <c r="E204" s="56"/>
      <c r="F204" s="56"/>
      <c r="G204" s="56"/>
      <c r="H204" s="56"/>
      <c r="I204" s="56"/>
      <c r="J204" s="56"/>
      <c r="K204" s="400"/>
    </row>
    <row r="205" spans="1:11" s="23" customFormat="1" ht="8.65" customHeight="1">
      <c r="A205" s="1"/>
      <c r="B205" s="7"/>
      <c r="C205" s="7"/>
      <c r="D205" s="1"/>
      <c r="E205" s="7"/>
      <c r="F205" s="7"/>
      <c r="G205" s="7"/>
      <c r="H205" s="7"/>
      <c r="I205" s="7"/>
      <c r="J205" s="7"/>
      <c r="K205" s="400"/>
    </row>
    <row r="206" spans="1:11" s="23" customFormat="1" ht="9.9499999999999993" customHeight="1">
      <c r="A206" s="42" t="s">
        <v>134</v>
      </c>
      <c r="B206" s="7"/>
      <c r="C206" s="7"/>
      <c r="D206" s="1"/>
      <c r="E206" s="7"/>
      <c r="F206" s="7"/>
      <c r="G206" s="7"/>
      <c r="H206" s="7"/>
      <c r="I206" s="7"/>
      <c r="J206" s="7"/>
      <c r="K206" s="400"/>
    </row>
    <row r="207" spans="1:11" s="23" customFormat="1" ht="8.65" customHeight="1">
      <c r="A207" s="10" t="s">
        <v>135</v>
      </c>
      <c r="B207" s="118"/>
      <c r="C207" s="118"/>
      <c r="D207" s="4"/>
      <c r="E207" s="13">
        <v>418929</v>
      </c>
      <c r="F207" s="13">
        <v>842782</v>
      </c>
      <c r="G207" s="13">
        <v>763892</v>
      </c>
      <c r="H207" s="13">
        <v>391031</v>
      </c>
      <c r="I207" s="14">
        <v>978909</v>
      </c>
      <c r="J207" s="7"/>
      <c r="K207" s="400"/>
    </row>
    <row r="208" spans="1:11" s="23" customFormat="1" ht="8.65" customHeight="1">
      <c r="A208" s="10" t="s">
        <v>136</v>
      </c>
      <c r="B208" s="118"/>
      <c r="C208" s="118"/>
      <c r="D208" s="4"/>
      <c r="E208" s="13">
        <v>0</v>
      </c>
      <c r="F208" s="13">
        <v>0</v>
      </c>
      <c r="G208" s="13">
        <v>0</v>
      </c>
      <c r="H208" s="13">
        <v>0</v>
      </c>
      <c r="I208" s="14">
        <v>0</v>
      </c>
      <c r="J208" s="7"/>
      <c r="K208" s="400"/>
    </row>
    <row r="209" spans="1:11" s="23" customFormat="1" ht="8.65" customHeight="1">
      <c r="A209" s="10" t="s">
        <v>137</v>
      </c>
      <c r="B209" s="118"/>
      <c r="C209" s="118"/>
      <c r="D209" s="4"/>
      <c r="E209" s="13">
        <v>0</v>
      </c>
      <c r="F209" s="13">
        <v>0</v>
      </c>
      <c r="G209" s="13">
        <v>0</v>
      </c>
      <c r="H209" s="13">
        <v>0</v>
      </c>
      <c r="I209" s="14">
        <v>0</v>
      </c>
      <c r="J209" s="7"/>
      <c r="K209" s="400"/>
    </row>
    <row r="210" spans="1:11" s="25" customFormat="1" ht="8.65" customHeight="1">
      <c r="A210" s="10" t="s">
        <v>138</v>
      </c>
      <c r="B210" s="19"/>
      <c r="C210" s="19"/>
      <c r="D210" s="4"/>
      <c r="E210" s="13">
        <v>0</v>
      </c>
      <c r="F210" s="13">
        <v>0</v>
      </c>
      <c r="G210" s="13">
        <v>0</v>
      </c>
      <c r="H210" s="13">
        <v>0</v>
      </c>
      <c r="I210" s="14">
        <v>0</v>
      </c>
      <c r="J210" s="7"/>
      <c r="K210" s="400"/>
    </row>
    <row r="211" spans="1:11" s="25" customFormat="1" ht="8.65" customHeight="1">
      <c r="A211" s="10" t="s">
        <v>139</v>
      </c>
      <c r="B211" s="19"/>
      <c r="C211" s="19"/>
      <c r="D211" s="4"/>
      <c r="E211" s="13">
        <v>0</v>
      </c>
      <c r="F211" s="13">
        <v>0</v>
      </c>
      <c r="G211" s="13">
        <v>0</v>
      </c>
      <c r="H211" s="13">
        <v>0</v>
      </c>
      <c r="I211" s="14">
        <v>0</v>
      </c>
      <c r="J211" s="7"/>
      <c r="K211" s="400"/>
    </row>
    <row r="212" spans="1:11" s="25" customFormat="1" ht="8.65" customHeight="1">
      <c r="A212" s="10" t="s">
        <v>140</v>
      </c>
      <c r="B212" s="19"/>
      <c r="C212" s="19"/>
      <c r="D212" s="4"/>
      <c r="E212" s="13">
        <v>0</v>
      </c>
      <c r="F212" s="13">
        <v>0</v>
      </c>
      <c r="G212" s="13">
        <v>0</v>
      </c>
      <c r="H212" s="13">
        <v>0</v>
      </c>
      <c r="I212" s="14">
        <v>0</v>
      </c>
      <c r="J212" s="7"/>
      <c r="K212" s="400"/>
    </row>
    <row r="213" spans="1:11" s="25" customFormat="1" ht="8.65" customHeight="1">
      <c r="A213" s="10"/>
      <c r="B213" s="19"/>
      <c r="C213" s="19"/>
      <c r="D213" s="4"/>
      <c r="E213" s="13"/>
      <c r="F213" s="13"/>
      <c r="G213" s="13"/>
      <c r="H213" s="13"/>
      <c r="I213" s="13"/>
      <c r="J213" s="7"/>
      <c r="K213" s="400"/>
    </row>
    <row r="214" spans="1:11" s="25" customFormat="1" ht="9.9499999999999993" customHeight="1">
      <c r="A214" s="46" t="s">
        <v>141</v>
      </c>
      <c r="B214" s="125"/>
      <c r="C214" s="125"/>
      <c r="D214" s="91"/>
      <c r="E214" s="55">
        <v>418929</v>
      </c>
      <c r="F214" s="55">
        <v>842782</v>
      </c>
      <c r="G214" s="55">
        <v>763892</v>
      </c>
      <c r="H214" s="55">
        <v>391031</v>
      </c>
      <c r="I214" s="55">
        <v>978909</v>
      </c>
      <c r="J214" s="7"/>
      <c r="K214" s="400"/>
    </row>
    <row r="215" spans="1:11" s="25" customFormat="1" ht="8.65" customHeight="1">
      <c r="A215" s="2"/>
      <c r="B215" s="3"/>
      <c r="C215" s="3"/>
      <c r="D215" s="2"/>
      <c r="E215" s="7"/>
      <c r="F215" s="7"/>
      <c r="G215" s="7"/>
      <c r="H215" s="7"/>
      <c r="I215" s="7"/>
      <c r="J215" s="7"/>
      <c r="K215" s="400"/>
    </row>
    <row r="216" spans="1:11" s="23" customFormat="1" ht="9.9499999999999993" customHeight="1">
      <c r="A216" s="42" t="s">
        <v>142</v>
      </c>
      <c r="B216" s="7"/>
      <c r="C216" s="7"/>
      <c r="D216" s="1"/>
      <c r="E216" s="7"/>
      <c r="F216" s="7"/>
      <c r="G216" s="7"/>
      <c r="H216" s="7"/>
      <c r="I216" s="7"/>
      <c r="J216" s="7"/>
      <c r="K216" s="400"/>
    </row>
    <row r="217" spans="1:11" s="25" customFormat="1" ht="8.65" customHeight="1">
      <c r="A217" s="10" t="s">
        <v>143</v>
      </c>
      <c r="B217" s="118"/>
      <c r="C217" s="118"/>
      <c r="D217" s="4"/>
      <c r="E217" s="13">
        <v>0</v>
      </c>
      <c r="F217" s="13">
        <v>0</v>
      </c>
      <c r="G217" s="13">
        <v>0</v>
      </c>
      <c r="H217" s="13">
        <v>0</v>
      </c>
      <c r="I217" s="14">
        <v>0</v>
      </c>
      <c r="J217" s="7"/>
      <c r="K217" s="400"/>
    </row>
    <row r="218" spans="1:11" s="25" customFormat="1" ht="8.65" customHeight="1">
      <c r="A218" s="10" t="s">
        <v>144</v>
      </c>
      <c r="B218" s="118"/>
      <c r="C218" s="118"/>
      <c r="D218" s="4"/>
      <c r="E218" s="13">
        <v>0</v>
      </c>
      <c r="F218" s="13">
        <v>0</v>
      </c>
      <c r="G218" s="13">
        <v>0</v>
      </c>
      <c r="H218" s="13">
        <v>0</v>
      </c>
      <c r="I218" s="14">
        <v>0</v>
      </c>
      <c r="J218" s="7"/>
      <c r="K218" s="400"/>
    </row>
    <row r="219" spans="1:11" s="25" customFormat="1" ht="8.65" customHeight="1">
      <c r="A219" s="10" t="s">
        <v>227</v>
      </c>
      <c r="B219" s="118"/>
      <c r="C219" s="118"/>
      <c r="D219" s="4"/>
      <c r="E219" s="13">
        <v>0</v>
      </c>
      <c r="F219" s="13">
        <v>0</v>
      </c>
      <c r="G219" s="13">
        <v>0</v>
      </c>
      <c r="H219" s="13">
        <v>0</v>
      </c>
      <c r="I219" s="14">
        <v>0</v>
      </c>
      <c r="J219" s="7"/>
      <c r="K219" s="400"/>
    </row>
    <row r="220" spans="1:11" s="25" customFormat="1" ht="8.65" customHeight="1">
      <c r="A220" s="10" t="s">
        <v>145</v>
      </c>
      <c r="B220" s="118"/>
      <c r="C220" s="118"/>
      <c r="D220" s="4"/>
      <c r="E220" s="13">
        <v>0</v>
      </c>
      <c r="F220" s="13">
        <v>0</v>
      </c>
      <c r="G220" s="13">
        <v>0</v>
      </c>
      <c r="H220" s="13">
        <v>0</v>
      </c>
      <c r="I220" s="14">
        <v>0</v>
      </c>
      <c r="J220" s="7"/>
      <c r="K220" s="400"/>
    </row>
    <row r="221" spans="1:11" s="25" customFormat="1" ht="8.65" customHeight="1">
      <c r="A221" s="10" t="s">
        <v>146</v>
      </c>
      <c r="B221" s="118"/>
      <c r="C221" s="118"/>
      <c r="D221" s="4"/>
      <c r="E221" s="13">
        <v>0</v>
      </c>
      <c r="F221" s="13">
        <v>0</v>
      </c>
      <c r="G221" s="13">
        <v>0</v>
      </c>
      <c r="H221" s="13">
        <v>0</v>
      </c>
      <c r="I221" s="14">
        <v>0</v>
      </c>
      <c r="J221" s="7"/>
      <c r="K221" s="400"/>
    </row>
    <row r="222" spans="1:11" s="25" customFormat="1" ht="8.65" customHeight="1">
      <c r="A222" s="10" t="s">
        <v>147</v>
      </c>
      <c r="B222" s="118"/>
      <c r="C222" s="118"/>
      <c r="D222" s="4"/>
      <c r="E222" s="13">
        <v>317217</v>
      </c>
      <c r="F222" s="13">
        <v>0</v>
      </c>
      <c r="G222" s="13">
        <v>0</v>
      </c>
      <c r="H222" s="13">
        <v>0</v>
      </c>
      <c r="I222" s="14">
        <v>0</v>
      </c>
      <c r="J222" s="7"/>
      <c r="K222" s="400"/>
    </row>
    <row r="223" spans="1:11" s="25" customFormat="1" ht="8.65" customHeight="1">
      <c r="A223" s="10" t="s">
        <v>148</v>
      </c>
      <c r="B223" s="118"/>
      <c r="C223" s="118"/>
      <c r="D223" s="4"/>
      <c r="E223" s="13">
        <v>0</v>
      </c>
      <c r="F223" s="13">
        <v>0</v>
      </c>
      <c r="G223" s="13">
        <v>0</v>
      </c>
      <c r="H223" s="13">
        <v>0</v>
      </c>
      <c r="I223" s="14">
        <v>0</v>
      </c>
      <c r="J223" s="7"/>
      <c r="K223" s="400"/>
    </row>
    <row r="224" spans="1:11" s="25" customFormat="1" ht="8.65" customHeight="1">
      <c r="A224" s="10" t="s">
        <v>149</v>
      </c>
      <c r="B224" s="118"/>
      <c r="C224" s="118"/>
      <c r="D224" s="4"/>
      <c r="E224" s="13">
        <v>0</v>
      </c>
      <c r="F224" s="13">
        <v>0</v>
      </c>
      <c r="G224" s="13">
        <v>0</v>
      </c>
      <c r="H224" s="13">
        <v>0</v>
      </c>
      <c r="I224" s="14">
        <v>0</v>
      </c>
      <c r="J224" s="7"/>
      <c r="K224" s="400"/>
    </row>
    <row r="225" spans="1:12" s="25" customFormat="1" ht="8.65" customHeight="1">
      <c r="A225" s="10" t="s">
        <v>150</v>
      </c>
      <c r="B225" s="118"/>
      <c r="C225" s="118"/>
      <c r="D225" s="4"/>
      <c r="E225" s="13">
        <v>0</v>
      </c>
      <c r="F225" s="13">
        <v>0</v>
      </c>
      <c r="G225" s="13">
        <v>0</v>
      </c>
      <c r="H225" s="13">
        <v>0</v>
      </c>
      <c r="I225" s="14">
        <v>0</v>
      </c>
      <c r="J225" s="7"/>
      <c r="K225" s="400"/>
    </row>
    <row r="226" spans="1:12" s="25" customFormat="1" ht="8.65" customHeight="1">
      <c r="A226" s="10"/>
      <c r="B226" s="118"/>
      <c r="C226" s="118"/>
      <c r="D226" s="4"/>
      <c r="E226" s="13"/>
      <c r="F226" s="13"/>
      <c r="G226" s="13"/>
      <c r="H226" s="13"/>
      <c r="I226" s="13"/>
      <c r="J226" s="7"/>
      <c r="K226" s="400"/>
    </row>
    <row r="227" spans="1:12" s="25" customFormat="1" ht="9.9499999999999993" customHeight="1">
      <c r="A227" s="46" t="s">
        <v>151</v>
      </c>
      <c r="B227" s="125"/>
      <c r="C227" s="125"/>
      <c r="D227" s="91"/>
      <c r="E227" s="55">
        <v>317217</v>
      </c>
      <c r="F227" s="55">
        <v>0</v>
      </c>
      <c r="G227" s="55">
        <v>0</v>
      </c>
      <c r="H227" s="55">
        <v>0</v>
      </c>
      <c r="I227" s="55">
        <v>0</v>
      </c>
      <c r="J227" s="7"/>
      <c r="K227" s="400"/>
    </row>
    <row r="228" spans="1:12" s="25" customFormat="1" ht="9.9499999999999993" customHeight="1" thickBot="1">
      <c r="A228" s="2"/>
      <c r="B228" s="3"/>
      <c r="C228" s="3"/>
      <c r="D228" s="2"/>
      <c r="E228" s="7"/>
      <c r="F228" s="7"/>
      <c r="G228" s="7"/>
      <c r="H228" s="7"/>
      <c r="I228" s="7"/>
      <c r="J228" s="7"/>
      <c r="K228" s="400"/>
    </row>
    <row r="229" spans="1:12" s="23" customFormat="1" ht="9.9499999999999993" customHeight="1" thickBot="1">
      <c r="A229" s="1145" t="s">
        <v>152</v>
      </c>
      <c r="B229" s="1146"/>
      <c r="C229" s="1147"/>
      <c r="D229" s="64"/>
      <c r="E229" s="7"/>
      <c r="F229" s="7"/>
      <c r="G229" s="7"/>
      <c r="H229" s="7"/>
      <c r="I229" s="7"/>
      <c r="J229" s="7"/>
      <c r="K229" s="400"/>
    </row>
    <row r="230" spans="1:12" s="25" customFormat="1" ht="9.9499999999999993" customHeight="1">
      <c r="A230" s="2"/>
      <c r="B230" s="3"/>
      <c r="C230" s="3"/>
      <c r="D230" s="2"/>
      <c r="E230" s="7"/>
      <c r="F230" s="7"/>
      <c r="G230" s="7"/>
      <c r="H230" s="7"/>
      <c r="I230" s="7"/>
      <c r="J230" s="7"/>
      <c r="K230" s="400"/>
    </row>
    <row r="231" spans="1:12" s="25" customFormat="1" ht="8.65" customHeight="1">
      <c r="A231" s="10" t="s">
        <v>153</v>
      </c>
      <c r="B231" s="19"/>
      <c r="C231" s="19"/>
      <c r="D231" s="4"/>
      <c r="E231" s="13">
        <v>21400</v>
      </c>
      <c r="F231" s="13">
        <v>1029565</v>
      </c>
      <c r="G231" s="13">
        <v>610860</v>
      </c>
      <c r="H231" s="13">
        <v>629913</v>
      </c>
      <c r="I231" s="13">
        <v>100558</v>
      </c>
      <c r="J231" s="7"/>
      <c r="K231" s="400"/>
    </row>
    <row r="232" spans="1:12" s="25" customFormat="1" ht="8.65" customHeight="1">
      <c r="A232" s="10" t="s">
        <v>154</v>
      </c>
      <c r="B232" s="19"/>
      <c r="C232" s="19"/>
      <c r="D232" s="4"/>
      <c r="E232" s="13">
        <v>-101712</v>
      </c>
      <c r="F232" s="13">
        <v>-842782</v>
      </c>
      <c r="G232" s="13">
        <v>-763892</v>
      </c>
      <c r="H232" s="13">
        <v>-391031</v>
      </c>
      <c r="I232" s="13">
        <v>-978909</v>
      </c>
      <c r="J232" s="108" t="s">
        <v>271</v>
      </c>
      <c r="K232" s="400"/>
      <c r="L232" s="143"/>
    </row>
    <row r="233" spans="1:12" s="25" customFormat="1" ht="8.65" customHeight="1">
      <c r="A233" s="10" t="s">
        <v>155</v>
      </c>
      <c r="B233" s="19"/>
      <c r="C233" s="19"/>
      <c r="D233" s="4"/>
      <c r="E233" s="13">
        <v>126273</v>
      </c>
      <c r="F233" s="13">
        <v>1593850</v>
      </c>
      <c r="G233" s="13">
        <v>734044.8</v>
      </c>
      <c r="H233" s="13">
        <v>814427</v>
      </c>
      <c r="I233" s="13">
        <v>-582543</v>
      </c>
      <c r="J233" s="33">
        <v>-3078326</v>
      </c>
      <c r="K233" s="400"/>
    </row>
    <row r="234" spans="1:12" s="25" customFormat="1" ht="8.65" customHeight="1">
      <c r="A234" s="10"/>
      <c r="B234" s="19"/>
      <c r="C234" s="19"/>
      <c r="D234" s="4"/>
      <c r="E234" s="13"/>
      <c r="F234" s="13"/>
      <c r="G234" s="13"/>
      <c r="H234" s="13"/>
      <c r="I234" s="13"/>
      <c r="J234" s="7"/>
      <c r="K234" s="400"/>
    </row>
    <row r="235" spans="1:12" s="62" customFormat="1" ht="9.9499999999999993" customHeight="1">
      <c r="A235" s="1148" t="s">
        <v>260</v>
      </c>
      <c r="B235" s="1149"/>
      <c r="C235" s="1149"/>
      <c r="D235" s="1152"/>
      <c r="E235" s="1142">
        <v>21400</v>
      </c>
      <c r="F235" s="1142">
        <v>1029565</v>
      </c>
      <c r="G235" s="1142">
        <v>610860</v>
      </c>
      <c r="H235" s="1142">
        <v>629913</v>
      </c>
      <c r="I235" s="1142">
        <v>100558</v>
      </c>
      <c r="J235" s="80"/>
      <c r="K235" s="400"/>
    </row>
    <row r="236" spans="1:12" s="62" customFormat="1" ht="9.9499999999999993" customHeight="1">
      <c r="A236" s="1150"/>
      <c r="B236" s="1151"/>
      <c r="C236" s="1151"/>
      <c r="D236" s="1153"/>
      <c r="E236" s="1143"/>
      <c r="F236" s="1143"/>
      <c r="G236" s="1143"/>
      <c r="H236" s="1143"/>
      <c r="I236" s="1143"/>
      <c r="J236" s="80"/>
      <c r="K236" s="400"/>
    </row>
    <row r="237" spans="1:12" s="25" customFormat="1" ht="9.9499999999999993" customHeight="1" thickBot="1">
      <c r="A237" s="2"/>
      <c r="B237" s="3"/>
      <c r="C237" s="3"/>
      <c r="D237" s="2"/>
      <c r="E237" s="7"/>
      <c r="F237" s="7"/>
      <c r="G237" s="7"/>
      <c r="H237" s="7"/>
      <c r="I237" s="7"/>
      <c r="J237" s="3"/>
      <c r="K237" s="400"/>
    </row>
    <row r="238" spans="1:12" s="23" customFormat="1" ht="9.9499999999999993" customHeight="1" thickBot="1">
      <c r="A238" s="1145" t="s">
        <v>156</v>
      </c>
      <c r="B238" s="1146"/>
      <c r="C238" s="1147"/>
      <c r="D238" s="64"/>
      <c r="E238" s="7"/>
      <c r="F238" s="7"/>
      <c r="G238" s="7"/>
      <c r="H238" s="7"/>
      <c r="I238" s="7"/>
      <c r="J238" s="7"/>
      <c r="K238" s="400"/>
    </row>
    <row r="239" spans="1:12" s="25" customFormat="1" ht="9.9499999999999993" customHeight="1">
      <c r="A239" s="2"/>
      <c r="B239" s="3"/>
      <c r="C239" s="3"/>
      <c r="D239" s="2"/>
      <c r="E239" s="7"/>
      <c r="F239" s="7"/>
      <c r="G239" s="7"/>
      <c r="H239" s="7"/>
      <c r="I239" s="7"/>
      <c r="J239" s="3"/>
      <c r="K239" s="400"/>
    </row>
    <row r="240" spans="1:12" s="25" customFormat="1" ht="8.65" customHeight="1">
      <c r="A240" s="10" t="s">
        <v>81</v>
      </c>
      <c r="B240" s="19"/>
      <c r="C240" s="19"/>
      <c r="D240" s="4"/>
      <c r="E240" s="13">
        <v>179653</v>
      </c>
      <c r="F240" s="13">
        <v>196545</v>
      </c>
      <c r="G240" s="13">
        <v>174710</v>
      </c>
      <c r="H240" s="13">
        <v>175942</v>
      </c>
      <c r="I240" s="13">
        <v>134409</v>
      </c>
      <c r="J240" s="3"/>
      <c r="K240" s="400"/>
    </row>
    <row r="241" spans="1:11" s="25" customFormat="1" ht="8.65" customHeight="1">
      <c r="A241" s="10" t="s">
        <v>157</v>
      </c>
      <c r="B241" s="19"/>
      <c r="C241" s="19"/>
      <c r="D241" s="4"/>
      <c r="E241" s="13">
        <v>649527</v>
      </c>
      <c r="F241" s="13">
        <v>862142</v>
      </c>
      <c r="G241" s="13">
        <v>685126</v>
      </c>
      <c r="H241" s="13">
        <v>708120</v>
      </c>
      <c r="I241" s="13">
        <v>765183</v>
      </c>
      <c r="J241" s="3"/>
      <c r="K241" s="400"/>
    </row>
    <row r="242" spans="1:11" s="25" customFormat="1" ht="8.65" customHeight="1">
      <c r="A242" s="10" t="s">
        <v>214</v>
      </c>
      <c r="B242" s="19"/>
      <c r="C242" s="19"/>
      <c r="D242" s="150"/>
      <c r="E242" s="13">
        <v>166383</v>
      </c>
      <c r="F242" s="13">
        <v>250550.15</v>
      </c>
      <c r="G242" s="13">
        <v>176905</v>
      </c>
      <c r="H242" s="13">
        <v>209398</v>
      </c>
      <c r="I242" s="14">
        <v>145445</v>
      </c>
      <c r="J242" s="3"/>
      <c r="K242" s="400"/>
    </row>
    <row r="243" spans="1:11" s="25" customFormat="1" ht="8.65" customHeight="1">
      <c r="A243" s="10" t="s">
        <v>215</v>
      </c>
      <c r="B243" s="19"/>
      <c r="C243" s="19"/>
      <c r="D243" s="150"/>
      <c r="E243" s="13">
        <v>0</v>
      </c>
      <c r="F243" s="13">
        <v>0</v>
      </c>
      <c r="G243" s="13">
        <v>0</v>
      </c>
      <c r="H243" s="13">
        <v>0</v>
      </c>
      <c r="I243" s="14">
        <v>0</v>
      </c>
      <c r="J243" s="3"/>
      <c r="K243" s="400"/>
    </row>
    <row r="244" spans="1:11" s="25" customFormat="1" ht="8.65" customHeight="1">
      <c r="A244" s="10" t="s">
        <v>203</v>
      </c>
      <c r="B244" s="19"/>
      <c r="C244" s="19"/>
      <c r="D244" s="150"/>
      <c r="E244" s="13">
        <v>0</v>
      </c>
      <c r="F244" s="13">
        <v>68572</v>
      </c>
      <c r="G244" s="13">
        <v>0</v>
      </c>
      <c r="H244" s="13">
        <v>0</v>
      </c>
      <c r="I244" s="14">
        <v>0</v>
      </c>
      <c r="J244" s="3"/>
      <c r="K244" s="400"/>
    </row>
    <row r="245" spans="1:11" s="25" customFormat="1" ht="8.65" customHeight="1">
      <c r="A245" s="10"/>
      <c r="B245" s="19"/>
      <c r="C245" s="19"/>
      <c r="D245" s="4"/>
      <c r="E245" s="13"/>
      <c r="F245" s="13"/>
      <c r="G245" s="13"/>
      <c r="H245" s="13"/>
      <c r="I245" s="13"/>
      <c r="J245" s="3"/>
      <c r="K245" s="400"/>
    </row>
    <row r="246" spans="1:11" s="62" customFormat="1" ht="9.9499999999999993" customHeight="1">
      <c r="A246" s="46" t="s">
        <v>158</v>
      </c>
      <c r="B246" s="125"/>
      <c r="C246" s="125"/>
      <c r="D246" s="91"/>
      <c r="E246" s="55">
        <v>-303491</v>
      </c>
      <c r="F246" s="55">
        <v>-483618.85</v>
      </c>
      <c r="G246" s="55">
        <v>-333511</v>
      </c>
      <c r="H246" s="55">
        <v>-322780</v>
      </c>
      <c r="I246" s="55">
        <v>-485329</v>
      </c>
      <c r="J246" s="81"/>
      <c r="K246" s="400"/>
    </row>
    <row r="247" spans="1:11" s="25" customFormat="1" ht="9.9499999999999993" customHeight="1" thickBot="1">
      <c r="A247" s="1"/>
      <c r="B247" s="3"/>
      <c r="C247" s="3"/>
      <c r="D247" s="1"/>
      <c r="E247" s="7"/>
      <c r="F247" s="7"/>
      <c r="G247" s="7"/>
      <c r="H247" s="7"/>
      <c r="I247" s="7"/>
      <c r="J247" s="3"/>
      <c r="K247" s="400"/>
    </row>
    <row r="248" spans="1:11" s="23" customFormat="1" ht="9.9499999999999993" customHeight="1" thickBot="1">
      <c r="A248" s="1145" t="s">
        <v>194</v>
      </c>
      <c r="B248" s="1146"/>
      <c r="C248" s="1146"/>
      <c r="D248" s="1147"/>
      <c r="E248" s="7"/>
      <c r="F248" s="7"/>
      <c r="G248" s="7"/>
      <c r="H248" s="7"/>
      <c r="I248" s="7"/>
      <c r="J248" s="7"/>
      <c r="K248" s="400"/>
    </row>
    <row r="249" spans="1:11" s="25" customFormat="1" ht="9.9499999999999993" customHeight="1">
      <c r="A249" s="3"/>
      <c r="B249" s="3"/>
      <c r="C249" s="3"/>
      <c r="D249" s="3"/>
      <c r="E249" s="3"/>
      <c r="F249" s="3"/>
      <c r="G249" s="2"/>
      <c r="H249" s="2"/>
      <c r="I249" s="3"/>
      <c r="J249" s="3"/>
      <c r="K249" s="400"/>
    </row>
    <row r="250" spans="1:11" s="62" customFormat="1" ht="9.9499999999999993" customHeight="1">
      <c r="A250" s="97" t="s">
        <v>196</v>
      </c>
      <c r="B250" s="81"/>
      <c r="C250" s="81"/>
      <c r="D250" s="82"/>
      <c r="E250" s="57"/>
      <c r="F250" s="57"/>
      <c r="G250" s="57"/>
      <c r="H250" s="57"/>
      <c r="I250" s="57"/>
      <c r="J250" s="81"/>
      <c r="K250" s="400"/>
    </row>
    <row r="251" spans="1:11" s="25" customFormat="1" ht="8.65" customHeight="1">
      <c r="A251" s="10" t="s">
        <v>162</v>
      </c>
      <c r="B251" s="19"/>
      <c r="C251" s="19"/>
      <c r="D251" s="150"/>
      <c r="E251" s="13">
        <v>147414</v>
      </c>
      <c r="F251" s="13">
        <v>175137</v>
      </c>
      <c r="G251" s="13">
        <v>162728</v>
      </c>
      <c r="H251" s="13">
        <v>173563</v>
      </c>
      <c r="I251" s="14">
        <v>128133</v>
      </c>
      <c r="J251" s="3"/>
      <c r="K251" s="400"/>
    </row>
    <row r="252" spans="1:11" s="25" customFormat="1" ht="8.65" customHeight="1">
      <c r="A252" s="18" t="s">
        <v>216</v>
      </c>
      <c r="B252" s="19"/>
      <c r="C252" s="19"/>
      <c r="D252" s="150"/>
      <c r="E252" s="13">
        <v>159200</v>
      </c>
      <c r="F252" s="13">
        <v>3819200</v>
      </c>
      <c r="G252" s="13">
        <v>2758600</v>
      </c>
      <c r="H252" s="13">
        <v>2660000</v>
      </c>
      <c r="I252" s="14">
        <v>332200</v>
      </c>
      <c r="J252" s="3"/>
      <c r="K252" s="400"/>
    </row>
    <row r="253" spans="1:11" s="25" customFormat="1" ht="8.65" customHeight="1">
      <c r="A253" s="18"/>
      <c r="B253" s="19"/>
      <c r="C253" s="19"/>
      <c r="D253" s="5"/>
      <c r="E253" s="13"/>
      <c r="F253" s="13"/>
      <c r="G253" s="13"/>
      <c r="H253" s="13"/>
      <c r="I253" s="13"/>
      <c r="J253" s="3"/>
      <c r="K253" s="400"/>
    </row>
    <row r="254" spans="1:11" s="101" customFormat="1" ht="9.9499999999999993" customHeight="1">
      <c r="A254" s="98" t="s">
        <v>195</v>
      </c>
      <c r="B254" s="125"/>
      <c r="C254" s="125"/>
      <c r="D254" s="99"/>
      <c r="E254" s="55">
        <v>306614</v>
      </c>
      <c r="F254" s="55">
        <v>3994337</v>
      </c>
      <c r="G254" s="55">
        <v>2921328</v>
      </c>
      <c r="H254" s="55">
        <v>2833563</v>
      </c>
      <c r="I254" s="55">
        <v>460333</v>
      </c>
      <c r="J254" s="100"/>
      <c r="K254" s="400"/>
    </row>
    <row r="255" spans="1:11" s="25" customFormat="1" ht="8.65" customHeight="1">
      <c r="A255" s="1"/>
      <c r="B255" s="3"/>
      <c r="C255" s="3"/>
      <c r="D255" s="1"/>
      <c r="E255" s="7"/>
      <c r="F255" s="7"/>
      <c r="G255" s="7"/>
      <c r="H255" s="7"/>
      <c r="I255" s="7"/>
      <c r="J255" s="3"/>
      <c r="K255" s="400"/>
    </row>
    <row r="256" spans="1:11" s="101" customFormat="1" ht="9.9499999999999993" customHeight="1">
      <c r="A256" s="97" t="s">
        <v>197</v>
      </c>
      <c r="B256" s="100"/>
      <c r="C256" s="100"/>
      <c r="D256" s="97"/>
      <c r="E256" s="56"/>
      <c r="F256" s="56"/>
      <c r="G256" s="56"/>
      <c r="H256" s="56"/>
      <c r="I256" s="56"/>
      <c r="J256" s="100"/>
      <c r="K256" s="400"/>
    </row>
    <row r="257" spans="1:11" s="25" customFormat="1" ht="8.65" customHeight="1">
      <c r="A257" s="10" t="s">
        <v>163</v>
      </c>
      <c r="B257" s="19"/>
      <c r="C257" s="19"/>
      <c r="D257" s="5"/>
      <c r="E257" s="13">
        <v>8413884</v>
      </c>
      <c r="F257" s="13">
        <v>8218687</v>
      </c>
      <c r="G257" s="13">
        <v>6970794</v>
      </c>
      <c r="H257" s="13">
        <v>5290801</v>
      </c>
      <c r="I257" s="13">
        <v>4948709</v>
      </c>
      <c r="J257" s="3"/>
      <c r="K257" s="400"/>
    </row>
    <row r="258" spans="1:11" s="25" customFormat="1" ht="8.65" customHeight="1">
      <c r="A258" s="18" t="s">
        <v>162</v>
      </c>
      <c r="B258" s="19"/>
      <c r="C258" s="19"/>
      <c r="D258" s="5"/>
      <c r="E258" s="13">
        <v>179653</v>
      </c>
      <c r="F258" s="13">
        <v>196545</v>
      </c>
      <c r="G258" s="13">
        <v>174710</v>
      </c>
      <c r="H258" s="13">
        <v>175942</v>
      </c>
      <c r="I258" s="13">
        <v>134409</v>
      </c>
      <c r="J258" s="3"/>
      <c r="K258" s="400"/>
    </row>
    <row r="259" spans="1:11" s="25" customFormat="1" ht="8.65" customHeight="1">
      <c r="A259" s="18"/>
      <c r="B259" s="19"/>
      <c r="C259" s="19"/>
      <c r="D259" s="5"/>
      <c r="E259" s="13"/>
      <c r="F259" s="13"/>
      <c r="G259" s="13"/>
      <c r="H259" s="13"/>
      <c r="I259" s="13"/>
      <c r="J259" s="3"/>
      <c r="K259" s="400"/>
    </row>
    <row r="260" spans="1:11" s="101" customFormat="1" ht="9.9499999999999993" customHeight="1">
      <c r="A260" s="102" t="s">
        <v>198</v>
      </c>
      <c r="B260" s="137"/>
      <c r="C260" s="137"/>
      <c r="D260" s="103"/>
      <c r="E260" s="104">
        <v>2.1351970148388069</v>
      </c>
      <c r="F260" s="104">
        <v>2.3914403845772445</v>
      </c>
      <c r="G260" s="104">
        <v>2.506314201796811</v>
      </c>
      <c r="H260" s="104">
        <v>3.3254321982626074</v>
      </c>
      <c r="I260" s="104">
        <v>2.7160416989562326</v>
      </c>
      <c r="J260" s="100"/>
      <c r="K260" s="400"/>
    </row>
    <row r="261" spans="1:11" s="62" customFormat="1" ht="9.9499999999999993" customHeight="1" thickBot="1">
      <c r="A261" s="83"/>
      <c r="B261" s="138"/>
      <c r="C261" s="138"/>
      <c r="D261" s="83"/>
      <c r="E261" s="84"/>
      <c r="F261" s="84"/>
      <c r="G261" s="84"/>
      <c r="H261" s="84"/>
      <c r="I261" s="84"/>
      <c r="J261" s="81"/>
      <c r="K261" s="400"/>
    </row>
    <row r="262" spans="1:11" s="23" customFormat="1" ht="9.9499999999999993" customHeight="1" thickBot="1">
      <c r="A262" s="1145" t="s">
        <v>164</v>
      </c>
      <c r="B262" s="1146"/>
      <c r="C262" s="1146"/>
      <c r="D262" s="1147"/>
      <c r="E262" s="7"/>
      <c r="F262" s="7"/>
      <c r="G262" s="7"/>
      <c r="H262" s="7"/>
      <c r="I262" s="7"/>
      <c r="J262" s="7"/>
      <c r="K262" s="400"/>
    </row>
    <row r="263" spans="1:11" s="25" customFormat="1" ht="9.9499999999999993" customHeight="1">
      <c r="A263" s="1"/>
      <c r="B263" s="3"/>
      <c r="C263" s="3"/>
      <c r="D263" s="1"/>
      <c r="E263" s="7"/>
      <c r="F263" s="7"/>
      <c r="G263" s="7"/>
      <c r="H263" s="7"/>
      <c r="I263" s="7"/>
      <c r="J263" s="3"/>
      <c r="K263" s="400"/>
    </row>
    <row r="264" spans="1:11" s="101" customFormat="1" ht="9.9499999999999993" customHeight="1">
      <c r="A264" s="42" t="s">
        <v>183</v>
      </c>
      <c r="B264" s="100"/>
      <c r="C264" s="100"/>
      <c r="D264" s="42"/>
      <c r="E264" s="56"/>
      <c r="F264" s="56"/>
      <c r="G264" s="56"/>
      <c r="H264" s="56"/>
      <c r="I264" s="56"/>
      <c r="J264" s="100"/>
      <c r="K264" s="400"/>
    </row>
    <row r="265" spans="1:11" s="25" customFormat="1" ht="9.9499999999999993" customHeight="1">
      <c r="A265" s="37"/>
      <c r="B265" s="3"/>
      <c r="C265" s="3"/>
      <c r="D265" s="1"/>
      <c r="E265" s="7"/>
      <c r="F265" s="7"/>
      <c r="G265" s="7"/>
      <c r="H265" s="7"/>
      <c r="I265" s="7"/>
      <c r="J265" s="3"/>
      <c r="K265" s="400"/>
    </row>
    <row r="266" spans="1:11" s="25" customFormat="1" ht="8.65" customHeight="1">
      <c r="A266" s="18" t="s">
        <v>184</v>
      </c>
      <c r="B266" s="19"/>
      <c r="C266" s="19"/>
      <c r="D266" s="5"/>
      <c r="E266" s="13">
        <v>0</v>
      </c>
      <c r="F266" s="13">
        <v>0</v>
      </c>
      <c r="G266" s="13">
        <v>0</v>
      </c>
      <c r="H266" s="13">
        <v>0</v>
      </c>
      <c r="I266" s="14">
        <v>0</v>
      </c>
      <c r="J266" s="7"/>
      <c r="K266" s="400"/>
    </row>
    <row r="267" spans="1:11" s="25" customFormat="1" ht="8.65" customHeight="1">
      <c r="A267" s="18" t="s">
        <v>185</v>
      </c>
      <c r="B267" s="19"/>
      <c r="C267" s="19"/>
      <c r="D267" s="5"/>
      <c r="E267" s="13">
        <v>0</v>
      </c>
      <c r="F267" s="13">
        <v>0</v>
      </c>
      <c r="G267" s="13">
        <v>0</v>
      </c>
      <c r="H267" s="13">
        <v>0</v>
      </c>
      <c r="I267" s="14">
        <v>0</v>
      </c>
      <c r="J267" s="7"/>
      <c r="K267" s="400"/>
    </row>
    <row r="268" spans="1:11" s="25" customFormat="1" ht="8.65" customHeight="1">
      <c r="A268" s="18" t="s">
        <v>186</v>
      </c>
      <c r="B268" s="19"/>
      <c r="C268" s="19"/>
      <c r="D268" s="5"/>
      <c r="E268" s="13">
        <v>349177</v>
      </c>
      <c r="F268" s="13">
        <v>346452</v>
      </c>
      <c r="G268" s="13">
        <v>341105</v>
      </c>
      <c r="H268" s="13">
        <v>351231</v>
      </c>
      <c r="I268" s="14">
        <v>313822</v>
      </c>
      <c r="J268" s="7"/>
      <c r="K268" s="400"/>
    </row>
    <row r="269" spans="1:11" s="25" customFormat="1" ht="8.65" customHeight="1">
      <c r="A269" s="18" t="s">
        <v>187</v>
      </c>
      <c r="B269" s="19"/>
      <c r="C269" s="19"/>
      <c r="D269" s="5"/>
      <c r="E269" s="13">
        <v>290957</v>
      </c>
      <c r="F269" s="13">
        <v>289216</v>
      </c>
      <c r="G269" s="13">
        <v>297213</v>
      </c>
      <c r="H269" s="13">
        <v>296627</v>
      </c>
      <c r="I269" s="14">
        <v>309748</v>
      </c>
      <c r="J269" s="7"/>
      <c r="K269" s="400"/>
    </row>
    <row r="270" spans="1:11" s="25" customFormat="1" ht="8.65" customHeight="1">
      <c r="A270" s="18" t="s">
        <v>188</v>
      </c>
      <c r="B270" s="19"/>
      <c r="C270" s="19"/>
      <c r="D270" s="5"/>
      <c r="E270" s="13">
        <v>152730</v>
      </c>
      <c r="F270" s="13">
        <v>158293</v>
      </c>
      <c r="G270" s="13">
        <v>158956</v>
      </c>
      <c r="H270" s="13">
        <v>167322</v>
      </c>
      <c r="I270" s="14">
        <v>169987</v>
      </c>
      <c r="J270" s="7"/>
      <c r="K270" s="400"/>
    </row>
    <row r="271" spans="1:11" s="25" customFormat="1" ht="8.65" customHeight="1">
      <c r="A271" s="18" t="s">
        <v>189</v>
      </c>
      <c r="B271" s="19"/>
      <c r="C271" s="19"/>
      <c r="D271" s="5"/>
      <c r="E271" s="13">
        <v>0</v>
      </c>
      <c r="F271" s="13">
        <v>0</v>
      </c>
      <c r="G271" s="13">
        <v>0</v>
      </c>
      <c r="H271" s="13">
        <v>0</v>
      </c>
      <c r="I271" s="14">
        <v>0</v>
      </c>
      <c r="J271" s="7"/>
      <c r="K271" s="400"/>
    </row>
    <row r="272" spans="1:11" s="25" customFormat="1" ht="8.65" customHeight="1">
      <c r="A272" s="18" t="s">
        <v>166</v>
      </c>
      <c r="B272" s="19"/>
      <c r="C272" s="19"/>
      <c r="D272" s="5"/>
      <c r="E272" s="13">
        <v>0</v>
      </c>
      <c r="F272" s="13">
        <v>0</v>
      </c>
      <c r="G272" s="13">
        <v>0</v>
      </c>
      <c r="H272" s="13">
        <v>0</v>
      </c>
      <c r="I272" s="14">
        <v>0</v>
      </c>
      <c r="J272" s="7"/>
      <c r="K272" s="400"/>
    </row>
    <row r="273" spans="1:11" s="25" customFormat="1" ht="8.65" customHeight="1">
      <c r="A273" s="18"/>
      <c r="B273" s="19"/>
      <c r="C273" s="19"/>
      <c r="D273" s="5"/>
      <c r="E273" s="21"/>
      <c r="F273" s="21"/>
      <c r="G273" s="20"/>
      <c r="H273" s="20"/>
      <c r="I273" s="21"/>
      <c r="J273" s="7"/>
      <c r="K273" s="400"/>
    </row>
    <row r="274" spans="1:11" s="101" customFormat="1" ht="9.9499999999999993" customHeight="1">
      <c r="A274" s="46" t="s">
        <v>182</v>
      </c>
      <c r="B274" s="125"/>
      <c r="C274" s="125"/>
      <c r="D274" s="91"/>
      <c r="E274" s="55">
        <v>792864</v>
      </c>
      <c r="F274" s="55">
        <v>793961</v>
      </c>
      <c r="G274" s="55">
        <v>797274</v>
      </c>
      <c r="H274" s="55">
        <v>815180</v>
      </c>
      <c r="I274" s="55">
        <v>793557</v>
      </c>
      <c r="J274" s="100"/>
      <c r="K274" s="400"/>
    </row>
    <row r="275" spans="1:11" s="25" customFormat="1" ht="12" customHeight="1">
      <c r="A275" s="145">
        <v>46</v>
      </c>
      <c r="B275" s="127" t="s">
        <v>308</v>
      </c>
      <c r="C275" s="39"/>
      <c r="D275" s="1144" t="s">
        <v>29</v>
      </c>
      <c r="E275" s="1144"/>
      <c r="F275" s="1144"/>
      <c r="G275" s="1144"/>
      <c r="H275" s="1144"/>
      <c r="I275" s="76" t="s">
        <v>243</v>
      </c>
      <c r="J275" s="3"/>
      <c r="K275" s="400"/>
    </row>
    <row r="276" spans="1:11" s="25" customFormat="1" ht="9.9499999999999993" customHeight="1">
      <c r="A276" s="128"/>
      <c r="B276" s="29"/>
      <c r="C276" s="29"/>
      <c r="D276" s="27"/>
      <c r="E276" s="27"/>
      <c r="F276" s="27"/>
      <c r="G276" s="27"/>
      <c r="H276" s="27"/>
      <c r="I276" s="26"/>
      <c r="J276" s="3"/>
      <c r="K276" s="400"/>
    </row>
    <row r="277" spans="1:11" s="101" customFormat="1" ht="9.9499999999999993" customHeight="1">
      <c r="A277" s="42"/>
      <c r="B277" s="100"/>
      <c r="C277" s="100"/>
      <c r="D277" s="94" t="s">
        <v>31</v>
      </c>
      <c r="E277" s="95">
        <v>2005</v>
      </c>
      <c r="F277" s="95">
        <v>2006</v>
      </c>
      <c r="G277" s="95">
        <v>2007</v>
      </c>
      <c r="H277" s="95">
        <v>2008</v>
      </c>
      <c r="I277" s="95">
        <v>2009</v>
      </c>
      <c r="J277" s="56"/>
      <c r="K277" s="400"/>
    </row>
    <row r="278" spans="1:11" s="25" customFormat="1" ht="9.9499999999999993" customHeight="1" thickBot="1">
      <c r="A278" s="1"/>
      <c r="B278" s="3"/>
      <c r="C278" s="3"/>
      <c r="D278" s="60"/>
      <c r="E278" s="61"/>
      <c r="F278" s="61"/>
      <c r="G278" s="61"/>
      <c r="H278" s="61"/>
      <c r="I278" s="61"/>
      <c r="J278" s="7"/>
      <c r="K278" s="400"/>
    </row>
    <row r="279" spans="1:11" s="23" customFormat="1" ht="9.9499999999999993" customHeight="1" thickBot="1">
      <c r="A279" s="1145" t="s">
        <v>164</v>
      </c>
      <c r="B279" s="1146"/>
      <c r="C279" s="1146"/>
      <c r="D279" s="1147"/>
      <c r="E279" s="7"/>
      <c r="F279" s="7"/>
      <c r="G279" s="7"/>
      <c r="H279" s="7"/>
      <c r="I279" s="7"/>
      <c r="J279" s="7"/>
      <c r="K279" s="400"/>
    </row>
    <row r="280" spans="1:11" s="25" customFormat="1" ht="9.9499999999999993" customHeight="1">
      <c r="A280" s="30"/>
      <c r="B280" s="3"/>
      <c r="C280" s="3"/>
      <c r="D280" s="30"/>
      <c r="E280" s="7"/>
      <c r="F280" s="7"/>
      <c r="G280" s="7"/>
      <c r="H280" s="7"/>
      <c r="I280" s="7"/>
      <c r="J280" s="7"/>
      <c r="K280" s="400"/>
    </row>
    <row r="281" spans="1:11" s="101" customFormat="1" ht="9.9499999999999993" customHeight="1">
      <c r="A281" s="42" t="s">
        <v>200</v>
      </c>
      <c r="B281" s="100"/>
      <c r="C281" s="100"/>
      <c r="D281" s="42"/>
      <c r="E281" s="105"/>
      <c r="F281" s="105"/>
      <c r="G281" s="106"/>
      <c r="H281" s="106"/>
      <c r="I281" s="105"/>
      <c r="J281" s="56"/>
      <c r="K281" s="400"/>
    </row>
    <row r="282" spans="1:11" s="25" customFormat="1" ht="8.85" customHeight="1">
      <c r="A282" s="1"/>
      <c r="B282" s="3"/>
      <c r="C282" s="3"/>
      <c r="D282" s="2"/>
      <c r="E282" s="22"/>
      <c r="F282" s="22"/>
      <c r="G282" s="24"/>
      <c r="H282" s="24"/>
      <c r="I282" s="22"/>
      <c r="J282" s="7"/>
      <c r="K282" s="400"/>
    </row>
    <row r="283" spans="1:11" s="25" customFormat="1" ht="8.65" customHeight="1">
      <c r="A283" s="18" t="s">
        <v>186</v>
      </c>
      <c r="B283" s="19"/>
      <c r="C283" s="19"/>
      <c r="D283" s="5"/>
      <c r="E283" s="13">
        <v>0</v>
      </c>
      <c r="F283" s="13">
        <v>0</v>
      </c>
      <c r="G283" s="13">
        <v>0</v>
      </c>
      <c r="H283" s="13">
        <v>0</v>
      </c>
      <c r="I283" s="14">
        <v>0</v>
      </c>
      <c r="J283" s="7"/>
      <c r="K283" s="400"/>
    </row>
    <row r="284" spans="1:11" s="25" customFormat="1" ht="8.65" customHeight="1">
      <c r="A284" s="18" t="s">
        <v>189</v>
      </c>
      <c r="B284" s="19"/>
      <c r="C284" s="19"/>
      <c r="D284" s="5"/>
      <c r="E284" s="13">
        <v>0</v>
      </c>
      <c r="F284" s="13">
        <v>0</v>
      </c>
      <c r="G284" s="13">
        <v>0</v>
      </c>
      <c r="H284" s="13">
        <v>0</v>
      </c>
      <c r="I284" s="14">
        <v>0</v>
      </c>
      <c r="J284" s="7"/>
      <c r="K284" s="400"/>
    </row>
    <row r="285" spans="1:11" s="25" customFormat="1" ht="8.65" customHeight="1">
      <c r="A285" s="18" t="s">
        <v>166</v>
      </c>
      <c r="B285" s="19"/>
      <c r="C285" s="19"/>
      <c r="D285" s="5"/>
      <c r="E285" s="13">
        <v>0</v>
      </c>
      <c r="F285" s="13">
        <v>0</v>
      </c>
      <c r="G285" s="13">
        <v>0</v>
      </c>
      <c r="H285" s="13">
        <v>0</v>
      </c>
      <c r="I285" s="14">
        <v>0</v>
      </c>
      <c r="J285" s="7"/>
      <c r="K285" s="400"/>
    </row>
    <row r="286" spans="1:11" s="25" customFormat="1" ht="8.65" customHeight="1">
      <c r="A286" s="18"/>
      <c r="B286" s="19"/>
      <c r="C286" s="19"/>
      <c r="D286" s="5"/>
      <c r="E286" s="13"/>
      <c r="F286" s="13"/>
      <c r="G286" s="13"/>
      <c r="H286" s="13"/>
      <c r="I286" s="14"/>
      <c r="J286" s="7"/>
      <c r="K286" s="400"/>
    </row>
    <row r="287" spans="1:11" s="101" customFormat="1" ht="9.9499999999999993" customHeight="1">
      <c r="A287" s="98" t="s">
        <v>201</v>
      </c>
      <c r="B287" s="125"/>
      <c r="C287" s="125"/>
      <c r="D287" s="99"/>
      <c r="E287" s="55">
        <v>0</v>
      </c>
      <c r="F287" s="55">
        <v>0</v>
      </c>
      <c r="G287" s="55">
        <v>0</v>
      </c>
      <c r="H287" s="55">
        <v>0</v>
      </c>
      <c r="I287" s="55">
        <v>0</v>
      </c>
      <c r="J287" s="56"/>
      <c r="K287" s="400"/>
    </row>
    <row r="288" spans="1:11" s="25" customFormat="1" ht="8.65" customHeight="1">
      <c r="A288" s="3"/>
      <c r="B288" s="3"/>
      <c r="C288" s="3"/>
      <c r="D288" s="2"/>
      <c r="E288" s="22"/>
      <c r="F288" s="22"/>
      <c r="G288" s="24"/>
      <c r="H288" s="24"/>
      <c r="I288" s="22"/>
      <c r="J288" s="7"/>
      <c r="K288" s="400"/>
    </row>
    <row r="289" spans="1:12" s="25" customFormat="1" ht="8.65" customHeight="1">
      <c r="A289" s="3"/>
      <c r="B289" s="3"/>
      <c r="C289" s="3"/>
      <c r="D289" s="2"/>
      <c r="E289" s="22"/>
      <c r="F289" s="22"/>
      <c r="G289" s="24"/>
      <c r="H289" s="24"/>
      <c r="I289" s="22"/>
      <c r="J289" s="7"/>
      <c r="K289" s="400"/>
    </row>
    <row r="290" spans="1:12" s="101" customFormat="1" ht="9.9499999999999993" customHeight="1">
      <c r="A290" s="42" t="s">
        <v>199</v>
      </c>
      <c r="B290" s="100"/>
      <c r="C290" s="100"/>
      <c r="D290" s="42"/>
      <c r="E290" s="105"/>
      <c r="F290" s="105"/>
      <c r="G290" s="106"/>
      <c r="H290" s="106"/>
      <c r="I290" s="105"/>
      <c r="J290" s="56"/>
      <c r="K290" s="400"/>
    </row>
    <row r="291" spans="1:12" s="25" customFormat="1" ht="8.65" customHeight="1">
      <c r="A291" s="1"/>
      <c r="B291" s="3"/>
      <c r="C291" s="3"/>
      <c r="D291" s="1"/>
      <c r="E291" s="7"/>
      <c r="F291" s="7"/>
      <c r="G291" s="7"/>
      <c r="H291" s="7"/>
      <c r="I291" s="7"/>
      <c r="J291" s="3"/>
      <c r="K291" s="400"/>
    </row>
    <row r="292" spans="1:12" s="25" customFormat="1" ht="8.65" customHeight="1">
      <c r="A292" s="18" t="s">
        <v>184</v>
      </c>
      <c r="B292" s="19"/>
      <c r="C292" s="19"/>
      <c r="D292" s="17" t="s">
        <v>167</v>
      </c>
      <c r="E292" s="13">
        <v>0</v>
      </c>
      <c r="F292" s="13">
        <v>0</v>
      </c>
      <c r="G292" s="13">
        <v>0</v>
      </c>
      <c r="H292" s="13">
        <v>0</v>
      </c>
      <c r="I292" s="14">
        <v>0</v>
      </c>
      <c r="J292" s="3"/>
      <c r="K292" s="400"/>
    </row>
    <row r="293" spans="1:12" s="25" customFormat="1" ht="8.65" customHeight="1">
      <c r="A293" s="18" t="s">
        <v>185</v>
      </c>
      <c r="B293" s="19"/>
      <c r="C293" s="19"/>
      <c r="D293" s="17" t="s">
        <v>168</v>
      </c>
      <c r="E293" s="13">
        <v>0</v>
      </c>
      <c r="F293" s="13">
        <v>0</v>
      </c>
      <c r="G293" s="13">
        <v>0</v>
      </c>
      <c r="H293" s="13">
        <v>0</v>
      </c>
      <c r="I293" s="14">
        <v>0</v>
      </c>
      <c r="J293" s="3"/>
      <c r="K293" s="400"/>
    </row>
    <row r="294" spans="1:12" s="25" customFormat="1" ht="8.65" customHeight="1">
      <c r="A294" s="18" t="s">
        <v>186</v>
      </c>
      <c r="B294" s="19"/>
      <c r="C294" s="19"/>
      <c r="D294" s="17" t="s">
        <v>169</v>
      </c>
      <c r="E294" s="13">
        <v>0</v>
      </c>
      <c r="F294" s="13">
        <v>0</v>
      </c>
      <c r="G294" s="13">
        <v>0</v>
      </c>
      <c r="H294" s="13">
        <v>0</v>
      </c>
      <c r="I294" s="14">
        <v>0</v>
      </c>
      <c r="J294" s="3"/>
      <c r="K294" s="400"/>
    </row>
    <row r="295" spans="1:12" s="25" customFormat="1" ht="8.65" customHeight="1">
      <c r="A295" s="18" t="s">
        <v>187</v>
      </c>
      <c r="B295" s="19"/>
      <c r="C295" s="19"/>
      <c r="D295" s="17" t="s">
        <v>165</v>
      </c>
      <c r="E295" s="13">
        <v>0</v>
      </c>
      <c r="F295" s="13">
        <v>0</v>
      </c>
      <c r="G295" s="13">
        <v>33400</v>
      </c>
      <c r="H295" s="13">
        <v>26720</v>
      </c>
      <c r="I295" s="14">
        <v>27473</v>
      </c>
      <c r="J295" s="3"/>
      <c r="K295" s="400"/>
    </row>
    <row r="296" spans="1:12" s="25" customFormat="1" ht="8.65" customHeight="1">
      <c r="A296" s="18" t="s">
        <v>188</v>
      </c>
      <c r="B296" s="19"/>
      <c r="C296" s="19"/>
      <c r="D296" s="17" t="s">
        <v>170</v>
      </c>
      <c r="E296" s="13">
        <v>0</v>
      </c>
      <c r="F296" s="13">
        <v>443</v>
      </c>
      <c r="G296" s="13">
        <v>8671</v>
      </c>
      <c r="H296" s="13">
        <v>11414</v>
      </c>
      <c r="I296" s="14">
        <v>2069</v>
      </c>
      <c r="J296" s="3"/>
      <c r="K296" s="400"/>
    </row>
    <row r="297" spans="1:12" s="25" customFormat="1" ht="8.65" customHeight="1">
      <c r="A297" s="18" t="s">
        <v>189</v>
      </c>
      <c r="B297" s="19"/>
      <c r="C297" s="19"/>
      <c r="D297" s="17" t="s">
        <v>209</v>
      </c>
      <c r="E297" s="13">
        <v>0</v>
      </c>
      <c r="F297" s="13">
        <v>0</v>
      </c>
      <c r="G297" s="13">
        <v>0</v>
      </c>
      <c r="H297" s="13">
        <v>0</v>
      </c>
      <c r="I297" s="14">
        <v>0</v>
      </c>
      <c r="J297" s="3"/>
      <c r="K297" s="400"/>
    </row>
    <row r="298" spans="1:12" s="25" customFormat="1" ht="8.65" customHeight="1">
      <c r="A298" s="18" t="s">
        <v>166</v>
      </c>
      <c r="B298" s="19"/>
      <c r="C298" s="19"/>
      <c r="D298" s="17" t="s">
        <v>210</v>
      </c>
      <c r="E298" s="13">
        <v>0</v>
      </c>
      <c r="F298" s="13">
        <v>0</v>
      </c>
      <c r="G298" s="13">
        <v>0</v>
      </c>
      <c r="H298" s="13">
        <v>0</v>
      </c>
      <c r="I298" s="14">
        <v>0</v>
      </c>
      <c r="J298" s="3"/>
      <c r="K298" s="400"/>
    </row>
    <row r="299" spans="1:12" s="25" customFormat="1" ht="8.65" customHeight="1">
      <c r="A299" s="18" t="s">
        <v>213</v>
      </c>
      <c r="B299" s="19"/>
      <c r="C299" s="19"/>
      <c r="D299" s="17"/>
      <c r="E299" s="13">
        <v>0</v>
      </c>
      <c r="F299" s="13">
        <v>0</v>
      </c>
      <c r="G299" s="13">
        <v>0</v>
      </c>
      <c r="H299" s="13">
        <v>0</v>
      </c>
      <c r="I299" s="14">
        <v>0</v>
      </c>
      <c r="J299" s="3"/>
      <c r="K299" s="400"/>
    </row>
    <row r="300" spans="1:12" s="25" customFormat="1" ht="8.65" customHeight="1">
      <c r="A300" s="18"/>
      <c r="B300" s="19"/>
      <c r="C300" s="19"/>
      <c r="D300" s="5"/>
      <c r="E300" s="13"/>
      <c r="F300" s="13"/>
      <c r="G300" s="13"/>
      <c r="H300" s="13"/>
      <c r="I300" s="13"/>
      <c r="J300" s="3"/>
      <c r="K300" s="400"/>
    </row>
    <row r="301" spans="1:12" s="101" customFormat="1" ht="9.9499999999999993" customHeight="1">
      <c r="A301" s="46" t="s">
        <v>191</v>
      </c>
      <c r="B301" s="125"/>
      <c r="C301" s="125"/>
      <c r="D301" s="91"/>
      <c r="E301" s="69">
        <v>0</v>
      </c>
      <c r="F301" s="69">
        <v>443</v>
      </c>
      <c r="G301" s="107">
        <v>42071</v>
      </c>
      <c r="H301" s="107">
        <v>38134</v>
      </c>
      <c r="I301" s="69">
        <v>29542</v>
      </c>
      <c r="J301" s="108" t="s">
        <v>270</v>
      </c>
      <c r="K301" s="400"/>
      <c r="L301" s="143"/>
    </row>
    <row r="302" spans="1:12" s="25" customFormat="1" ht="8.65" customHeight="1">
      <c r="A302" s="1"/>
      <c r="B302" s="3"/>
      <c r="C302" s="3"/>
      <c r="D302" s="2"/>
      <c r="E302" s="7"/>
      <c r="F302" s="7"/>
      <c r="G302" s="7"/>
      <c r="H302" s="7"/>
      <c r="I302" s="7"/>
      <c r="J302" s="33">
        <v>110190</v>
      </c>
      <c r="K302" s="400"/>
    </row>
    <row r="303" spans="1:12" s="25" customFormat="1" ht="8.65" customHeight="1">
      <c r="A303" s="1"/>
      <c r="B303" s="3"/>
      <c r="C303" s="3"/>
      <c r="D303" s="2"/>
      <c r="E303" s="7"/>
      <c r="F303" s="7"/>
      <c r="G303" s="7"/>
      <c r="H303" s="7"/>
      <c r="I303" s="7"/>
      <c r="J303" s="3"/>
      <c r="K303" s="400"/>
    </row>
    <row r="304" spans="1:12" s="101" customFormat="1" ht="9.9499999999999993" customHeight="1">
      <c r="A304" s="42" t="s">
        <v>202</v>
      </c>
      <c r="B304" s="100"/>
      <c r="C304" s="100"/>
      <c r="D304" s="42"/>
      <c r="E304" s="105"/>
      <c r="F304" s="105"/>
      <c r="G304" s="106"/>
      <c r="H304" s="106"/>
      <c r="I304" s="105"/>
      <c r="J304" s="56"/>
      <c r="K304" s="400"/>
    </row>
    <row r="305" spans="1:11" s="25" customFormat="1" ht="8.65" customHeight="1">
      <c r="A305" s="1"/>
      <c r="B305" s="3"/>
      <c r="C305" s="3"/>
      <c r="D305" s="1"/>
      <c r="E305" s="7"/>
      <c r="F305" s="7"/>
      <c r="G305" s="7"/>
      <c r="H305" s="7"/>
      <c r="I305" s="7"/>
      <c r="J305" s="3"/>
      <c r="K305" s="400"/>
    </row>
    <row r="306" spans="1:11" s="25" customFormat="1" ht="8.65" customHeight="1">
      <c r="A306" s="18" t="s">
        <v>184</v>
      </c>
      <c r="B306" s="19"/>
      <c r="C306" s="19"/>
      <c r="D306" s="17" t="s">
        <v>171</v>
      </c>
      <c r="E306" s="13">
        <v>0</v>
      </c>
      <c r="F306" s="13">
        <v>0</v>
      </c>
      <c r="G306" s="13">
        <v>0</v>
      </c>
      <c r="H306" s="13">
        <v>0</v>
      </c>
      <c r="I306" s="14">
        <v>0</v>
      </c>
      <c r="J306" s="3"/>
      <c r="K306" s="400"/>
    </row>
    <row r="307" spans="1:11" s="25" customFormat="1" ht="8.65" customHeight="1">
      <c r="A307" s="18" t="s">
        <v>185</v>
      </c>
      <c r="B307" s="19"/>
      <c r="C307" s="19"/>
      <c r="D307" s="17" t="s">
        <v>172</v>
      </c>
      <c r="E307" s="13">
        <v>0</v>
      </c>
      <c r="F307" s="13">
        <v>0</v>
      </c>
      <c r="G307" s="13">
        <v>0</v>
      </c>
      <c r="H307" s="13">
        <v>0</v>
      </c>
      <c r="I307" s="14">
        <v>0</v>
      </c>
      <c r="J307" s="3"/>
      <c r="K307" s="400"/>
    </row>
    <row r="308" spans="1:11" s="25" customFormat="1" ht="8.65" customHeight="1">
      <c r="A308" s="18" t="s">
        <v>186</v>
      </c>
      <c r="B308" s="19"/>
      <c r="C308" s="19"/>
      <c r="D308" s="17" t="s">
        <v>173</v>
      </c>
      <c r="E308" s="13">
        <v>38890</v>
      </c>
      <c r="F308" s="13">
        <v>71432</v>
      </c>
      <c r="G308" s="13">
        <v>63186</v>
      </c>
      <c r="H308" s="13">
        <v>35513</v>
      </c>
      <c r="I308" s="14">
        <v>39752</v>
      </c>
      <c r="J308" s="3"/>
      <c r="K308" s="400"/>
    </row>
    <row r="309" spans="1:11" s="25" customFormat="1" ht="8.65" customHeight="1">
      <c r="A309" s="18" t="s">
        <v>187</v>
      </c>
      <c r="B309" s="19"/>
      <c r="C309" s="19"/>
      <c r="D309" s="17" t="s">
        <v>174</v>
      </c>
      <c r="E309" s="13">
        <v>26140</v>
      </c>
      <c r="F309" s="13">
        <v>7008</v>
      </c>
      <c r="G309" s="13">
        <v>0</v>
      </c>
      <c r="H309" s="13">
        <v>1732</v>
      </c>
      <c r="I309" s="14">
        <v>0</v>
      </c>
      <c r="J309" s="3"/>
      <c r="K309" s="400"/>
    </row>
    <row r="310" spans="1:11" s="25" customFormat="1" ht="8.65" customHeight="1">
      <c r="A310" s="18" t="s">
        <v>188</v>
      </c>
      <c r="B310" s="19"/>
      <c r="C310" s="19"/>
      <c r="D310" s="17" t="s">
        <v>175</v>
      </c>
      <c r="E310" s="13">
        <v>5276</v>
      </c>
      <c r="F310" s="13">
        <v>0</v>
      </c>
      <c r="G310" s="13">
        <v>0</v>
      </c>
      <c r="H310" s="13">
        <v>0</v>
      </c>
      <c r="I310" s="14">
        <v>0</v>
      </c>
      <c r="J310" s="3"/>
      <c r="K310" s="400"/>
    </row>
    <row r="311" spans="1:11" s="25" customFormat="1" ht="8.65" customHeight="1">
      <c r="A311" s="18" t="s">
        <v>189</v>
      </c>
      <c r="B311" s="19"/>
      <c r="C311" s="19"/>
      <c r="D311" s="17" t="s">
        <v>211</v>
      </c>
      <c r="E311" s="13">
        <v>0</v>
      </c>
      <c r="F311" s="13">
        <v>0</v>
      </c>
      <c r="G311" s="13">
        <v>0</v>
      </c>
      <c r="H311" s="13">
        <v>0</v>
      </c>
      <c r="I311" s="14">
        <v>0</v>
      </c>
      <c r="J311" s="3"/>
      <c r="K311" s="400"/>
    </row>
    <row r="312" spans="1:11" s="25" customFormat="1" ht="8.65" customHeight="1">
      <c r="A312" s="18" t="s">
        <v>166</v>
      </c>
      <c r="B312" s="19"/>
      <c r="C312" s="19"/>
      <c r="D312" s="17" t="s">
        <v>212</v>
      </c>
      <c r="E312" s="13">
        <v>0</v>
      </c>
      <c r="F312" s="13">
        <v>0</v>
      </c>
      <c r="G312" s="13">
        <v>0</v>
      </c>
      <c r="H312" s="13">
        <v>0</v>
      </c>
      <c r="I312" s="14">
        <v>0</v>
      </c>
      <c r="J312" s="3"/>
      <c r="K312" s="400"/>
    </row>
    <row r="313" spans="1:11" s="25" customFormat="1" ht="8.65" customHeight="1">
      <c r="A313" s="18"/>
      <c r="B313" s="19"/>
      <c r="C313" s="19"/>
      <c r="D313" s="17"/>
      <c r="E313" s="13"/>
      <c r="F313" s="13"/>
      <c r="G313" s="13"/>
      <c r="H313" s="13"/>
      <c r="I313" s="14"/>
      <c r="J313" s="3"/>
      <c r="K313" s="400"/>
    </row>
    <row r="314" spans="1:11" s="101" customFormat="1" ht="9.9499999999999993" customHeight="1">
      <c r="A314" s="46" t="s">
        <v>190</v>
      </c>
      <c r="B314" s="125"/>
      <c r="C314" s="125"/>
      <c r="D314" s="91"/>
      <c r="E314" s="69">
        <v>70306</v>
      </c>
      <c r="F314" s="69">
        <v>78440</v>
      </c>
      <c r="G314" s="107">
        <v>63186</v>
      </c>
      <c r="H314" s="107">
        <v>37245</v>
      </c>
      <c r="I314" s="69">
        <v>39752</v>
      </c>
      <c r="J314" s="100"/>
      <c r="K314" s="400"/>
    </row>
    <row r="315" spans="1:11" s="25" customFormat="1" ht="8.65" customHeight="1" thickBot="1">
      <c r="A315" s="1"/>
      <c r="B315" s="3"/>
      <c r="C315" s="3"/>
      <c r="D315" s="2"/>
      <c r="E315" s="7"/>
      <c r="F315" s="7"/>
      <c r="G315" s="7"/>
      <c r="H315" s="7"/>
      <c r="I315" s="7"/>
      <c r="J315" s="3"/>
      <c r="K315" s="400"/>
    </row>
    <row r="316" spans="1:11" s="23" customFormat="1" ht="9.9499999999999993" customHeight="1" thickBot="1">
      <c r="A316" s="1145" t="s">
        <v>180</v>
      </c>
      <c r="B316" s="1146"/>
      <c r="C316" s="1147"/>
      <c r="D316" s="64"/>
      <c r="E316" s="7"/>
      <c r="F316" s="7"/>
      <c r="G316" s="7"/>
      <c r="H316" s="7"/>
      <c r="I316" s="7"/>
      <c r="J316" s="7"/>
      <c r="K316" s="400"/>
    </row>
    <row r="317" spans="1:11" s="25" customFormat="1" ht="8.65" customHeight="1">
      <c r="A317" s="1"/>
      <c r="B317" s="3"/>
      <c r="C317" s="3"/>
      <c r="D317" s="2"/>
      <c r="E317" s="7"/>
      <c r="F317" s="7"/>
      <c r="G317" s="7"/>
      <c r="H317" s="7"/>
      <c r="I317" s="7"/>
      <c r="J317" s="3"/>
      <c r="K317" s="400"/>
    </row>
    <row r="318" spans="1:11" s="25" customFormat="1" ht="8.65" customHeight="1">
      <c r="A318" s="18" t="s">
        <v>204</v>
      </c>
      <c r="B318" s="19"/>
      <c r="C318" s="19"/>
      <c r="D318" s="17" t="s">
        <v>161</v>
      </c>
      <c r="E318" s="13">
        <v>153827</v>
      </c>
      <c r="F318" s="13">
        <v>162327</v>
      </c>
      <c r="G318" s="13">
        <v>169127</v>
      </c>
      <c r="H318" s="13">
        <v>184127</v>
      </c>
      <c r="I318" s="14">
        <v>184127</v>
      </c>
      <c r="J318" s="3"/>
      <c r="K318" s="400"/>
    </row>
    <row r="319" spans="1:11" s="25" customFormat="1" ht="8.65" customHeight="1">
      <c r="A319" s="18" t="s">
        <v>179</v>
      </c>
      <c r="B319" s="19"/>
      <c r="C319" s="19"/>
      <c r="D319" s="17" t="s">
        <v>161</v>
      </c>
      <c r="E319" s="13">
        <v>130944</v>
      </c>
      <c r="F319" s="13">
        <v>130944</v>
      </c>
      <c r="G319" s="13">
        <v>130952</v>
      </c>
      <c r="H319" s="13">
        <v>131308</v>
      </c>
      <c r="I319" s="14">
        <v>131397</v>
      </c>
      <c r="J319" s="3"/>
      <c r="K319" s="400"/>
    </row>
    <row r="320" spans="1:11" s="25" customFormat="1" ht="8.65" customHeight="1">
      <c r="A320" s="18" t="s">
        <v>159</v>
      </c>
      <c r="B320" s="19"/>
      <c r="C320" s="19"/>
      <c r="D320" s="17" t="s">
        <v>161</v>
      </c>
      <c r="E320" s="13">
        <v>22776</v>
      </c>
      <c r="F320" s="13">
        <v>22776</v>
      </c>
      <c r="G320" s="13">
        <v>67284</v>
      </c>
      <c r="H320" s="13">
        <v>22776</v>
      </c>
      <c r="I320" s="14">
        <v>22776</v>
      </c>
      <c r="J320" s="3"/>
      <c r="K320" s="400"/>
    </row>
    <row r="321" spans="1:12" s="25" customFormat="1" ht="8.65" customHeight="1">
      <c r="A321" s="18"/>
      <c r="B321" s="19"/>
      <c r="C321" s="19"/>
      <c r="D321" s="17"/>
      <c r="E321" s="13"/>
      <c r="F321" s="13"/>
      <c r="G321" s="13"/>
      <c r="H321" s="13"/>
      <c r="I321" s="14"/>
      <c r="J321" s="3"/>
      <c r="K321" s="400"/>
    </row>
    <row r="322" spans="1:12" s="101" customFormat="1" ht="8.65" customHeight="1">
      <c r="A322" s="46" t="s">
        <v>192</v>
      </c>
      <c r="B322" s="125"/>
      <c r="C322" s="125"/>
      <c r="D322" s="91" t="s">
        <v>176</v>
      </c>
      <c r="E322" s="69">
        <v>377853</v>
      </c>
      <c r="F322" s="69">
        <v>394487</v>
      </c>
      <c r="G322" s="107">
        <v>430549</v>
      </c>
      <c r="H322" s="107">
        <v>375456</v>
      </c>
      <c r="I322" s="69">
        <v>378052</v>
      </c>
      <c r="J322" s="108" t="s">
        <v>270</v>
      </c>
      <c r="K322" s="400"/>
      <c r="L322" s="143"/>
    </row>
    <row r="323" spans="1:12" s="25" customFormat="1" ht="8.65" customHeight="1" thickBot="1">
      <c r="A323" s="37"/>
      <c r="B323" s="81"/>
      <c r="C323" s="81"/>
      <c r="D323" s="37"/>
      <c r="E323" s="87"/>
      <c r="F323" s="87"/>
      <c r="G323" s="88"/>
      <c r="H323" s="88"/>
      <c r="I323" s="87"/>
      <c r="J323" s="33">
        <v>1956397</v>
      </c>
      <c r="K323" s="400"/>
    </row>
    <row r="324" spans="1:12" s="23" customFormat="1" ht="9.9499999999999993" customHeight="1" thickBot="1">
      <c r="A324" s="1145" t="s">
        <v>257</v>
      </c>
      <c r="B324" s="1146"/>
      <c r="C324" s="1147"/>
      <c r="D324" s="64"/>
      <c r="E324" s="7"/>
      <c r="F324" s="7"/>
      <c r="G324" s="7"/>
      <c r="H324" s="7"/>
      <c r="I324" s="7"/>
      <c r="J324" s="7"/>
      <c r="K324" s="400"/>
    </row>
    <row r="325" spans="1:12" s="25" customFormat="1" ht="9.9499999999999993" customHeight="1">
      <c r="A325" s="37"/>
      <c r="B325" s="81"/>
      <c r="C325" s="81"/>
      <c r="D325" s="37"/>
      <c r="E325" s="87"/>
      <c r="F325" s="87"/>
      <c r="G325" s="88"/>
      <c r="H325" s="88"/>
      <c r="I325" s="87"/>
      <c r="J325" s="7"/>
      <c r="K325" s="400"/>
    </row>
    <row r="326" spans="1:12" s="25" customFormat="1" ht="9.9499999999999993" customHeight="1">
      <c r="A326" s="139" t="s">
        <v>267</v>
      </c>
      <c r="B326" s="139"/>
      <c r="C326" s="146"/>
      <c r="D326" s="58"/>
      <c r="E326" s="85"/>
      <c r="F326" s="85"/>
      <c r="G326" s="86"/>
      <c r="H326" s="86"/>
      <c r="I326" s="85"/>
      <c r="J326" s="7"/>
      <c r="K326" s="400"/>
    </row>
    <row r="327" spans="1:12" s="25" customFormat="1" ht="9.9499999999999993" customHeight="1">
      <c r="A327" s="140" t="s">
        <v>182</v>
      </c>
      <c r="B327" s="140"/>
      <c r="C327" s="147"/>
      <c r="D327" s="58"/>
      <c r="E327" s="13">
        <v>349177</v>
      </c>
      <c r="F327" s="13">
        <v>346452</v>
      </c>
      <c r="G327" s="13">
        <v>341105</v>
      </c>
      <c r="H327" s="13">
        <v>351231</v>
      </c>
      <c r="I327" s="14">
        <v>313822</v>
      </c>
      <c r="J327" s="7"/>
      <c r="K327" s="400"/>
    </row>
    <row r="328" spans="1:12" s="25" customFormat="1" ht="9.9499999999999993" customHeight="1">
      <c r="A328" s="140" t="s">
        <v>256</v>
      </c>
      <c r="B328" s="140"/>
      <c r="C328" s="146" t="s">
        <v>268</v>
      </c>
      <c r="D328" s="151"/>
      <c r="E328" s="13"/>
      <c r="F328" s="13"/>
      <c r="G328" s="13"/>
      <c r="H328" s="13">
        <v>0</v>
      </c>
      <c r="I328" s="14">
        <v>0</v>
      </c>
      <c r="J328" s="7"/>
      <c r="K328" s="400"/>
    </row>
    <row r="329" spans="1:12" s="25" customFormat="1" ht="9.9499999999999993" customHeight="1">
      <c r="A329" s="140" t="s">
        <v>255</v>
      </c>
      <c r="B329" s="140"/>
      <c r="C329" s="146" t="s">
        <v>268</v>
      </c>
      <c r="D329" s="151"/>
      <c r="E329" s="85"/>
      <c r="F329" s="85"/>
      <c r="G329" s="86"/>
      <c r="H329" s="13">
        <v>-251429</v>
      </c>
      <c r="I329" s="14">
        <v>-239463</v>
      </c>
      <c r="J329" s="7"/>
      <c r="K329" s="400"/>
    </row>
    <row r="330" spans="1:12" s="25" customFormat="1" ht="8.65" customHeight="1">
      <c r="A330" s="139" t="s">
        <v>263</v>
      </c>
      <c r="B330" s="139"/>
      <c r="C330" s="146"/>
      <c r="D330" s="58"/>
      <c r="E330" s="85"/>
      <c r="F330" s="85"/>
      <c r="G330" s="86"/>
      <c r="H330" s="86"/>
      <c r="I330" s="85"/>
      <c r="J330" s="7"/>
      <c r="K330" s="400"/>
    </row>
    <row r="331" spans="1:12" s="25" customFormat="1" ht="8.65" customHeight="1">
      <c r="A331" s="140" t="s">
        <v>253</v>
      </c>
      <c r="B331" s="140"/>
      <c r="C331" s="146" t="s">
        <v>268</v>
      </c>
      <c r="D331" s="148" t="s">
        <v>272</v>
      </c>
      <c r="E331" s="13"/>
      <c r="F331" s="85"/>
      <c r="G331" s="86"/>
      <c r="H331" s="13">
        <v>3405</v>
      </c>
      <c r="I331" s="14">
        <v>2623</v>
      </c>
      <c r="J331" s="7"/>
      <c r="K331" s="400"/>
    </row>
    <row r="332" spans="1:12" s="25" customFormat="1" ht="8.65" customHeight="1">
      <c r="A332" s="140" t="s">
        <v>182</v>
      </c>
      <c r="B332" s="140"/>
      <c r="C332" s="147"/>
      <c r="D332" s="58"/>
      <c r="E332" s="13">
        <v>290957</v>
      </c>
      <c r="F332" s="13">
        <v>289216</v>
      </c>
      <c r="G332" s="13">
        <v>297213</v>
      </c>
      <c r="H332" s="13">
        <v>296627</v>
      </c>
      <c r="I332" s="14">
        <v>309748</v>
      </c>
      <c r="J332" s="7"/>
      <c r="K332" s="400"/>
    </row>
    <row r="333" spans="1:12" s="25" customFormat="1" ht="8.65" customHeight="1">
      <c r="A333" s="140" t="s">
        <v>254</v>
      </c>
      <c r="B333" s="140"/>
      <c r="C333" s="147"/>
      <c r="D333" s="58"/>
      <c r="E333" s="13">
        <v>-273275</v>
      </c>
      <c r="F333" s="13">
        <v>-270084</v>
      </c>
      <c r="G333" s="13">
        <v>-256805</v>
      </c>
      <c r="H333" s="13">
        <v>-296627</v>
      </c>
      <c r="I333" s="14">
        <v>-302266</v>
      </c>
      <c r="J333" s="7"/>
      <c r="K333" s="400"/>
    </row>
    <row r="334" spans="1:12" s="25" customFormat="1" ht="8.65" customHeight="1">
      <c r="A334" s="139" t="s">
        <v>264</v>
      </c>
      <c r="B334" s="139"/>
      <c r="C334" s="146" t="s">
        <v>268</v>
      </c>
      <c r="D334" s="151"/>
      <c r="E334" s="13"/>
      <c r="F334" s="85"/>
      <c r="G334" s="86"/>
      <c r="H334" s="86"/>
      <c r="I334" s="85"/>
      <c r="J334" s="7"/>
      <c r="K334" s="400"/>
    </row>
    <row r="335" spans="1:12" s="25" customFormat="1" ht="8.65" customHeight="1">
      <c r="A335" s="140" t="s">
        <v>250</v>
      </c>
      <c r="B335" s="140"/>
      <c r="C335" s="1158" t="s">
        <v>269</v>
      </c>
      <c r="D335" s="1159"/>
      <c r="E335" s="85"/>
      <c r="F335" s="85"/>
      <c r="G335" s="86"/>
      <c r="H335" s="13">
        <v>84787</v>
      </c>
      <c r="I335" s="14">
        <v>83984</v>
      </c>
      <c r="J335" s="7"/>
      <c r="K335" s="400"/>
    </row>
    <row r="336" spans="1:12" s="25" customFormat="1" ht="8.65" customHeight="1">
      <c r="A336" s="139" t="s">
        <v>265</v>
      </c>
      <c r="B336" s="139"/>
      <c r="C336" s="146"/>
      <c r="D336" s="58"/>
      <c r="E336" s="85"/>
      <c r="F336" s="85"/>
      <c r="G336" s="86"/>
      <c r="H336" s="86"/>
      <c r="I336" s="85"/>
      <c r="J336" s="7"/>
      <c r="K336" s="400"/>
    </row>
    <row r="337" spans="1:11" s="25" customFormat="1" ht="8.65" customHeight="1">
      <c r="A337" s="140" t="s">
        <v>248</v>
      </c>
      <c r="B337" s="140"/>
      <c r="C337" s="146" t="s">
        <v>268</v>
      </c>
      <c r="D337" s="149" t="s">
        <v>273</v>
      </c>
      <c r="E337" s="85"/>
      <c r="F337" s="85"/>
      <c r="G337" s="86"/>
      <c r="H337" s="13">
        <v>63266</v>
      </c>
      <c r="I337" s="14">
        <v>62981</v>
      </c>
      <c r="J337" s="7"/>
      <c r="K337" s="400"/>
    </row>
    <row r="338" spans="1:11" s="25" customFormat="1" ht="8.65" customHeight="1">
      <c r="A338" s="140" t="s">
        <v>249</v>
      </c>
      <c r="B338" s="140"/>
      <c r="C338" s="146" t="s">
        <v>268</v>
      </c>
      <c r="D338" s="149" t="s">
        <v>274</v>
      </c>
      <c r="E338" s="85"/>
      <c r="F338" s="85"/>
      <c r="G338" s="86"/>
      <c r="H338" s="13">
        <v>99866</v>
      </c>
      <c r="I338" s="14">
        <v>95946</v>
      </c>
      <c r="J338" s="7"/>
      <c r="K338" s="400"/>
    </row>
    <row r="339" spans="1:11" s="25" customFormat="1" ht="8.65" customHeight="1">
      <c r="A339" s="140" t="s">
        <v>182</v>
      </c>
      <c r="B339" s="140"/>
      <c r="C339" s="147"/>
      <c r="D339" s="17"/>
      <c r="E339" s="13">
        <v>152730</v>
      </c>
      <c r="F339" s="13">
        <v>158293</v>
      </c>
      <c r="G339" s="13">
        <v>158956</v>
      </c>
      <c r="H339" s="13">
        <v>167322</v>
      </c>
      <c r="I339" s="14">
        <v>169987</v>
      </c>
      <c r="J339" s="7"/>
      <c r="K339" s="400"/>
    </row>
    <row r="340" spans="1:11" s="25" customFormat="1" ht="8.65" customHeight="1">
      <c r="A340" s="1160" t="s">
        <v>251</v>
      </c>
      <c r="B340" s="1161"/>
      <c r="C340" s="147"/>
      <c r="D340" s="17"/>
      <c r="E340" s="13">
        <v>-152730</v>
      </c>
      <c r="F340" s="13">
        <v>-152574</v>
      </c>
      <c r="G340" s="13">
        <v>-150640</v>
      </c>
      <c r="H340" s="13">
        <v>-162845</v>
      </c>
      <c r="I340" s="14">
        <v>-169108</v>
      </c>
      <c r="J340" s="7"/>
      <c r="K340" s="400"/>
    </row>
    <row r="341" spans="1:11" s="25" customFormat="1" ht="8.65" customHeight="1">
      <c r="A341" s="139" t="s">
        <v>266</v>
      </c>
      <c r="B341" s="139"/>
      <c r="C341" s="147"/>
      <c r="D341" s="58"/>
      <c r="E341" s="85"/>
      <c r="F341" s="85"/>
      <c r="G341" s="86"/>
      <c r="H341" s="86"/>
      <c r="I341" s="13"/>
      <c r="J341" s="7"/>
      <c r="K341" s="400"/>
    </row>
    <row r="342" spans="1:11" s="25" customFormat="1" ht="8.65" customHeight="1">
      <c r="A342" s="140" t="s">
        <v>182</v>
      </c>
      <c r="B342" s="140"/>
      <c r="C342" s="146" t="s">
        <v>268</v>
      </c>
      <c r="D342" s="151"/>
      <c r="E342" s="85"/>
      <c r="F342" s="85"/>
      <c r="G342" s="86"/>
      <c r="H342" s="13">
        <v>84210</v>
      </c>
      <c r="I342" s="14">
        <v>94425</v>
      </c>
      <c r="J342" s="7"/>
      <c r="K342" s="400"/>
    </row>
    <row r="343" spans="1:11" s="25" customFormat="1" ht="8.65" customHeight="1">
      <c r="A343" s="140" t="s">
        <v>252</v>
      </c>
      <c r="B343" s="140"/>
      <c r="C343" s="146" t="s">
        <v>268</v>
      </c>
      <c r="D343" s="151"/>
      <c r="E343" s="85"/>
      <c r="F343" s="85"/>
      <c r="G343" s="86"/>
      <c r="H343" s="13">
        <v>-6813</v>
      </c>
      <c r="I343" s="14">
        <v>-7104</v>
      </c>
      <c r="J343" s="7"/>
      <c r="K343" s="400"/>
    </row>
    <row r="344" spans="1:11" s="25" customFormat="1" ht="9.9499999999999993" customHeight="1" thickBot="1">
      <c r="A344" s="3"/>
      <c r="B344" s="3"/>
      <c r="C344" s="3"/>
      <c r="D344" s="35"/>
      <c r="E344" s="7"/>
      <c r="F344" s="7"/>
      <c r="G344" s="7"/>
      <c r="H344" s="7"/>
      <c r="I344" s="7"/>
      <c r="J344" s="7"/>
      <c r="K344" s="400"/>
    </row>
    <row r="345" spans="1:11" s="23" customFormat="1" ht="9.9499999999999993" customHeight="1" thickBot="1">
      <c r="A345" s="1145" t="s">
        <v>247</v>
      </c>
      <c r="B345" s="1146"/>
      <c r="C345" s="1147"/>
      <c r="D345" s="64"/>
      <c r="E345" s="7"/>
      <c r="F345" s="7"/>
      <c r="G345" s="7"/>
      <c r="H345" s="7"/>
      <c r="I345" s="7"/>
      <c r="J345" s="7"/>
      <c r="K345" s="400"/>
    </row>
    <row r="346" spans="1:11" s="25" customFormat="1" ht="8.65" customHeight="1">
      <c r="A346" s="3"/>
      <c r="B346" s="3"/>
      <c r="C346" s="3"/>
      <c r="D346" s="35"/>
      <c r="E346" s="7"/>
      <c r="F346" s="7"/>
      <c r="G346" s="7"/>
      <c r="H346" s="7"/>
      <c r="I346" s="7"/>
      <c r="J346" s="7"/>
      <c r="K346" s="400"/>
    </row>
    <row r="347" spans="1:11" s="25" customFormat="1" ht="8.65" customHeight="1">
      <c r="A347" s="3" t="s">
        <v>205</v>
      </c>
      <c r="B347" s="3"/>
      <c r="C347" s="3"/>
      <c r="D347" s="35" t="s">
        <v>275</v>
      </c>
      <c r="E347" s="13">
        <v>24780</v>
      </c>
      <c r="F347" s="13">
        <v>24722</v>
      </c>
      <c r="G347" s="13">
        <v>23985</v>
      </c>
      <c r="H347" s="13">
        <v>22400</v>
      </c>
      <c r="I347" s="14">
        <v>22470</v>
      </c>
      <c r="J347" s="3"/>
      <c r="K347" s="400"/>
    </row>
    <row r="348" spans="1:11" s="25" customFormat="1" ht="9.9499999999999993" customHeight="1" thickBot="1">
      <c r="A348" s="3"/>
      <c r="B348" s="3"/>
      <c r="C348" s="3"/>
      <c r="D348" s="35"/>
      <c r="E348" s="7"/>
      <c r="F348" s="7"/>
      <c r="G348" s="7"/>
      <c r="H348" s="7"/>
      <c r="I348" s="7"/>
      <c r="J348" s="3"/>
      <c r="K348" s="400"/>
    </row>
    <row r="349" spans="1:11" s="23" customFormat="1" ht="9.9499999999999993" customHeight="1" thickBot="1">
      <c r="A349" s="1145" t="s">
        <v>246</v>
      </c>
      <c r="B349" s="1146"/>
      <c r="C349" s="1147"/>
      <c r="D349" s="64"/>
      <c r="E349" s="7"/>
      <c r="F349" s="7"/>
      <c r="G349" s="7"/>
      <c r="H349" s="7"/>
      <c r="I349" s="7"/>
      <c r="J349" s="7"/>
      <c r="K349" s="400"/>
    </row>
    <row r="350" spans="1:11" s="25" customFormat="1" ht="8.65" customHeight="1">
      <c r="A350" s="3"/>
      <c r="B350" s="3"/>
      <c r="C350" s="3"/>
      <c r="D350" s="35"/>
      <c r="E350" s="7"/>
      <c r="F350" s="7"/>
      <c r="G350" s="7"/>
      <c r="H350" s="7"/>
      <c r="I350" s="7"/>
      <c r="J350" s="3"/>
      <c r="K350" s="400"/>
    </row>
    <row r="351" spans="1:11" s="25" customFormat="1" ht="8.65" customHeight="1">
      <c r="A351" s="18" t="s">
        <v>206</v>
      </c>
      <c r="B351" s="19"/>
      <c r="C351" s="19"/>
      <c r="D351" s="17" t="s">
        <v>279</v>
      </c>
      <c r="E351" s="13">
        <v>273275</v>
      </c>
      <c r="F351" s="13">
        <v>270084</v>
      </c>
      <c r="G351" s="13">
        <v>256805</v>
      </c>
      <c r="H351" s="13">
        <v>296627</v>
      </c>
      <c r="I351" s="13">
        <v>302266</v>
      </c>
      <c r="J351" s="3"/>
      <c r="K351" s="400"/>
    </row>
    <row r="352" spans="1:11" s="25" customFormat="1" ht="8.65" customHeight="1">
      <c r="A352" s="18" t="s">
        <v>207</v>
      </c>
      <c r="B352" s="19"/>
      <c r="C352" s="19"/>
      <c r="D352" s="17" t="s">
        <v>280</v>
      </c>
      <c r="E352" s="13">
        <v>152730</v>
      </c>
      <c r="F352" s="13">
        <v>152574</v>
      </c>
      <c r="G352" s="13">
        <v>150640</v>
      </c>
      <c r="H352" s="13">
        <v>162845</v>
      </c>
      <c r="I352" s="13">
        <v>169108</v>
      </c>
      <c r="J352" s="3"/>
      <c r="K352" s="400"/>
    </row>
    <row r="353" spans="1:12" s="25" customFormat="1" ht="8.85" customHeight="1">
      <c r="A353" s="18" t="s">
        <v>208</v>
      </c>
      <c r="B353" s="19"/>
      <c r="C353" s="19"/>
      <c r="D353" s="17" t="s">
        <v>281</v>
      </c>
      <c r="E353" s="13">
        <v>11910</v>
      </c>
      <c r="F353" s="13">
        <v>13140</v>
      </c>
      <c r="G353" s="13">
        <v>11760</v>
      </c>
      <c r="H353" s="13">
        <v>12420</v>
      </c>
      <c r="I353" s="14">
        <v>12720</v>
      </c>
      <c r="J353" s="3"/>
      <c r="K353" s="400"/>
    </row>
    <row r="354" spans="1:12" s="25" customFormat="1" ht="8.65" customHeight="1">
      <c r="A354" s="18" t="s">
        <v>221</v>
      </c>
      <c r="B354" s="19"/>
      <c r="C354" s="19"/>
      <c r="D354" s="17" t="s">
        <v>281</v>
      </c>
      <c r="E354" s="13">
        <v>8978</v>
      </c>
      <c r="F354" s="13">
        <v>8230</v>
      </c>
      <c r="G354" s="13">
        <v>18078</v>
      </c>
      <c r="H354" s="13">
        <v>17176</v>
      </c>
      <c r="I354" s="14">
        <v>21700</v>
      </c>
      <c r="J354" s="3"/>
      <c r="K354" s="400"/>
    </row>
    <row r="355" spans="1:12" s="25" customFormat="1" ht="8.65" customHeight="1">
      <c r="A355" s="18" t="s">
        <v>217</v>
      </c>
      <c r="B355" s="19"/>
      <c r="C355" s="19"/>
      <c r="D355" s="17" t="s">
        <v>282</v>
      </c>
      <c r="E355" s="13">
        <v>45155</v>
      </c>
      <c r="F355" s="13">
        <v>43497</v>
      </c>
      <c r="G355" s="13">
        <v>48305</v>
      </c>
      <c r="H355" s="13">
        <v>51843</v>
      </c>
      <c r="I355" s="14">
        <v>49003</v>
      </c>
      <c r="J355" s="3"/>
      <c r="K355" s="400"/>
    </row>
    <row r="356" spans="1:12" s="25" customFormat="1" ht="8.65" customHeight="1">
      <c r="A356" s="18" t="s">
        <v>218</v>
      </c>
      <c r="B356" s="19"/>
      <c r="C356" s="19"/>
      <c r="D356" s="17" t="s">
        <v>283</v>
      </c>
      <c r="E356" s="13">
        <v>0</v>
      </c>
      <c r="F356" s="13">
        <v>100</v>
      </c>
      <c r="G356" s="13">
        <v>100</v>
      </c>
      <c r="H356" s="13">
        <v>100</v>
      </c>
      <c r="I356" s="14">
        <v>100</v>
      </c>
      <c r="J356" s="3"/>
      <c r="K356" s="400"/>
    </row>
    <row r="357" spans="1:12" s="25" customFormat="1" ht="8.65" customHeight="1">
      <c r="A357" s="18"/>
      <c r="B357" s="19"/>
      <c r="C357" s="19"/>
      <c r="D357" s="17"/>
      <c r="E357" s="13"/>
      <c r="F357" s="13"/>
      <c r="G357" s="13"/>
      <c r="H357" s="13"/>
      <c r="I357" s="13"/>
      <c r="J357" s="3"/>
      <c r="K357" s="400"/>
    </row>
    <row r="358" spans="1:12" s="101" customFormat="1" ht="9.9499999999999993" customHeight="1">
      <c r="A358" s="46" t="s">
        <v>160</v>
      </c>
      <c r="B358" s="125"/>
      <c r="C358" s="125"/>
      <c r="D358" s="153"/>
      <c r="E358" s="69">
        <v>492048</v>
      </c>
      <c r="F358" s="69">
        <v>487625</v>
      </c>
      <c r="G358" s="107">
        <v>485688</v>
      </c>
      <c r="H358" s="107">
        <v>541011</v>
      </c>
      <c r="I358" s="69">
        <v>554897</v>
      </c>
      <c r="J358" s="100"/>
      <c r="K358" s="400"/>
    </row>
    <row r="359" spans="1:12" s="25" customFormat="1" ht="9.9499999999999993" customHeight="1" thickBot="1">
      <c r="A359" s="3"/>
      <c r="B359" s="3"/>
      <c r="C359" s="3"/>
      <c r="D359" s="154"/>
      <c r="E359" s="7"/>
      <c r="F359" s="7"/>
      <c r="G359" s="7"/>
      <c r="H359" s="7"/>
      <c r="I359" s="7"/>
      <c r="J359" s="3"/>
      <c r="K359" s="400"/>
    </row>
    <row r="360" spans="1:12" s="23" customFormat="1" ht="9.9499999999999993" customHeight="1" thickBot="1">
      <c r="A360" s="1145" t="s">
        <v>245</v>
      </c>
      <c r="B360" s="1146"/>
      <c r="C360" s="1147"/>
      <c r="D360" s="64"/>
      <c r="E360" s="7"/>
      <c r="F360" s="7"/>
      <c r="G360" s="7"/>
      <c r="H360" s="7"/>
      <c r="I360" s="7"/>
      <c r="J360" s="7"/>
      <c r="K360" s="400"/>
    </row>
    <row r="361" spans="1:12" s="25" customFormat="1" ht="8.65" customHeight="1">
      <c r="A361" s="3"/>
      <c r="B361" s="3"/>
      <c r="C361" s="3"/>
      <c r="D361" s="154"/>
      <c r="E361" s="7"/>
      <c r="F361" s="7"/>
      <c r="G361" s="7"/>
      <c r="H361" s="7"/>
      <c r="I361" s="7"/>
      <c r="J361" s="3"/>
      <c r="K361" s="400"/>
    </row>
    <row r="362" spans="1:12" s="25" customFormat="1" ht="8.85" customHeight="1">
      <c r="A362" s="18" t="s">
        <v>177</v>
      </c>
      <c r="B362" s="19"/>
      <c r="C362" s="19"/>
      <c r="D362" s="17" t="s">
        <v>276</v>
      </c>
      <c r="E362" s="13">
        <v>0</v>
      </c>
      <c r="F362" s="13">
        <v>0</v>
      </c>
      <c r="G362" s="13">
        <v>0</v>
      </c>
      <c r="H362" s="13">
        <v>0</v>
      </c>
      <c r="I362" s="14">
        <v>0</v>
      </c>
      <c r="J362" s="3"/>
      <c r="K362" s="400"/>
    </row>
    <row r="363" spans="1:12" s="25" customFormat="1" ht="8.85" customHeight="1">
      <c r="A363" s="18" t="s">
        <v>178</v>
      </c>
      <c r="B363" s="19"/>
      <c r="C363" s="19"/>
      <c r="D363" s="17" t="s">
        <v>277</v>
      </c>
      <c r="E363" s="13">
        <v>560330</v>
      </c>
      <c r="F363" s="13">
        <v>445443</v>
      </c>
      <c r="G363" s="13">
        <v>640015</v>
      </c>
      <c r="H363" s="13">
        <v>844808</v>
      </c>
      <c r="I363" s="14">
        <v>718811</v>
      </c>
      <c r="J363" s="3"/>
      <c r="K363" s="400"/>
      <c r="L363" s="143"/>
    </row>
    <row r="364" spans="1:12" s="25" customFormat="1" ht="8.85" customHeight="1">
      <c r="A364" s="18" t="s">
        <v>226</v>
      </c>
      <c r="B364" s="19"/>
      <c r="C364" s="19"/>
      <c r="D364" s="17" t="s">
        <v>278</v>
      </c>
      <c r="E364" s="13">
        <v>0</v>
      </c>
      <c r="F364" s="13">
        <v>0</v>
      </c>
      <c r="G364" s="13">
        <v>0</v>
      </c>
      <c r="H364" s="13">
        <v>0</v>
      </c>
      <c r="I364" s="14">
        <v>0</v>
      </c>
      <c r="J364" s="3"/>
      <c r="K364" s="400"/>
    </row>
    <row r="365" spans="1:12" s="25" customFormat="1" ht="8.65" customHeight="1">
      <c r="A365" s="29"/>
      <c r="D365" s="36"/>
      <c r="E365" s="7"/>
      <c r="F365" s="7"/>
      <c r="G365" s="7"/>
      <c r="H365" s="7"/>
      <c r="I365" s="7"/>
      <c r="J365" s="3"/>
      <c r="K365" s="400"/>
    </row>
    <row r="366" spans="1:12" s="25" customFormat="1" ht="8.65" customHeight="1">
      <c r="A366" s="29"/>
      <c r="D366" s="36"/>
      <c r="E366" s="7"/>
      <c r="F366" s="7"/>
      <c r="G366" s="7"/>
      <c r="H366" s="7"/>
      <c r="I366" s="7"/>
      <c r="J366" s="3"/>
      <c r="K366" s="400"/>
    </row>
  </sheetData>
  <mergeCells count="35">
    <mergeCell ref="D93:H93"/>
    <mergeCell ref="D184:H184"/>
    <mergeCell ref="A62:C62"/>
    <mergeCell ref="D1:H1"/>
    <mergeCell ref="A5:B5"/>
    <mergeCell ref="A7:B7"/>
    <mergeCell ref="A27:C27"/>
    <mergeCell ref="H174:H175"/>
    <mergeCell ref="I235:I236"/>
    <mergeCell ref="H235:H236"/>
    <mergeCell ref="I174:I175"/>
    <mergeCell ref="A96:C96"/>
    <mergeCell ref="A229:C229"/>
    <mergeCell ref="A146:C146"/>
    <mergeCell ref="A187:C187"/>
    <mergeCell ref="E174:E175"/>
    <mergeCell ref="F174:F175"/>
    <mergeCell ref="G174:G175"/>
    <mergeCell ref="A360:C360"/>
    <mergeCell ref="A316:C316"/>
    <mergeCell ref="A324:C324"/>
    <mergeCell ref="C335:D335"/>
    <mergeCell ref="A340:B340"/>
    <mergeCell ref="A345:C345"/>
    <mergeCell ref="A349:C349"/>
    <mergeCell ref="A248:D248"/>
    <mergeCell ref="A262:D262"/>
    <mergeCell ref="A279:D279"/>
    <mergeCell ref="A235:C236"/>
    <mergeCell ref="D235:D236"/>
    <mergeCell ref="D275:H275"/>
    <mergeCell ref="E235:E236"/>
    <mergeCell ref="F235:F236"/>
    <mergeCell ref="G235:G236"/>
    <mergeCell ref="A238:C238"/>
  </mergeCells>
  <phoneticPr fontId="33" type="noConversion"/>
  <printOptions horizontalCentered="1"/>
  <pageMargins left="0" right="0" top="0" bottom="0.59055118110236227" header="0.51181102362204722" footer="0.51181102362204722"/>
  <pageSetup paperSize="9" scale="97" fitToHeight="4" orientation="portrait" horizontalDpi="300" verticalDpi="300" r:id="rId1"/>
  <headerFooter alignWithMargins="0"/>
  <rowBreaks count="2" manualBreakCount="2">
    <brk id="92" max="8" man="1"/>
    <brk id="183" max="16383" man="1"/>
  </rowBreaks>
</worksheet>
</file>

<file path=xl/worksheets/sheet22.xml><?xml version="1.0" encoding="utf-8"?>
<worksheet xmlns="http://schemas.openxmlformats.org/spreadsheetml/2006/main" xmlns:r="http://schemas.openxmlformats.org/officeDocument/2006/relationships">
  <dimension ref="A1:L366"/>
  <sheetViews>
    <sheetView topLeftCell="A130" workbookViewId="0">
      <selection activeCell="I127" sqref="I127"/>
    </sheetView>
  </sheetViews>
  <sheetFormatPr baseColWidth="10" defaultColWidth="10.7109375" defaultRowHeight="8.65" customHeight="1"/>
  <cols>
    <col min="1" max="1" width="11.7109375" style="8" customWidth="1"/>
    <col min="2" max="2" width="18.7109375" style="2" customWidth="1"/>
    <col min="3" max="3" width="9.7109375" style="2" customWidth="1"/>
    <col min="4" max="4" width="10.7109375" style="2"/>
    <col min="5" max="9" width="9.7109375" style="16" customWidth="1"/>
    <col min="10" max="10" width="8.7109375" style="16" customWidth="1"/>
    <col min="11" max="11" width="10.7109375" style="424"/>
    <col min="12" max="16384" width="10.7109375" style="8"/>
  </cols>
  <sheetData>
    <row r="1" spans="1:11" s="40" customFormat="1" ht="12" customHeight="1">
      <c r="A1" s="145">
        <v>47</v>
      </c>
      <c r="B1" s="38" t="s">
        <v>309</v>
      </c>
      <c r="D1" s="1144" t="s">
        <v>29</v>
      </c>
      <c r="E1" s="1144"/>
      <c r="F1" s="1144"/>
      <c r="G1" s="1144"/>
      <c r="H1" s="1144"/>
      <c r="I1" s="76" t="s">
        <v>239</v>
      </c>
      <c r="J1" s="39"/>
      <c r="K1" s="415"/>
    </row>
    <row r="2" spans="1:11" s="41" customFormat="1" ht="9" customHeight="1">
      <c r="A2" s="28"/>
      <c r="D2" s="27"/>
      <c r="E2" s="27"/>
      <c r="F2" s="27"/>
      <c r="G2" s="27"/>
      <c r="H2" s="27"/>
      <c r="I2" s="26"/>
      <c r="J2" s="29"/>
      <c r="K2" s="415"/>
    </row>
    <row r="3" spans="1:11" s="25" customFormat="1" ht="9.9499999999999993" customHeight="1">
      <c r="A3" s="1"/>
      <c r="D3" s="94" t="s">
        <v>31</v>
      </c>
      <c r="E3" s="95">
        <v>2005</v>
      </c>
      <c r="F3" s="95">
        <v>2006</v>
      </c>
      <c r="G3" s="95">
        <v>2007</v>
      </c>
      <c r="H3" s="95">
        <v>2008</v>
      </c>
      <c r="I3" s="95">
        <v>2009</v>
      </c>
      <c r="J3" s="3"/>
      <c r="K3" s="415"/>
    </row>
    <row r="4" spans="1:11" s="25" customFormat="1" ht="9" customHeight="1" thickBot="1">
      <c r="A4" s="1"/>
      <c r="D4" s="60"/>
      <c r="E4" s="61"/>
      <c r="F4" s="61"/>
      <c r="G4" s="61"/>
      <c r="H4" s="61"/>
      <c r="I4" s="61"/>
      <c r="J4" s="3"/>
      <c r="K4" s="415"/>
    </row>
    <row r="5" spans="1:11" s="25" customFormat="1" ht="11.1" customHeight="1" thickBot="1">
      <c r="A5" s="1156" t="s">
        <v>238</v>
      </c>
      <c r="B5" s="1157"/>
      <c r="C5" s="59"/>
      <c r="D5" s="60"/>
      <c r="E5" s="141">
        <v>826</v>
      </c>
      <c r="F5" s="141">
        <v>830</v>
      </c>
      <c r="G5" s="141">
        <v>826</v>
      </c>
      <c r="H5" s="141">
        <v>819</v>
      </c>
      <c r="I5" s="141">
        <v>822</v>
      </c>
      <c r="J5" s="3"/>
      <c r="K5" s="415"/>
    </row>
    <row r="6" spans="1:11" s="25" customFormat="1" ht="9.9499999999999993" customHeight="1" thickBot="1">
      <c r="A6" s="1"/>
      <c r="D6" s="60"/>
      <c r="E6" s="61"/>
      <c r="F6" s="61"/>
      <c r="G6" s="61"/>
      <c r="H6" s="61"/>
      <c r="I6" s="61"/>
      <c r="J6" s="3"/>
      <c r="K6" s="415"/>
    </row>
    <row r="7" spans="1:11" s="25" customFormat="1" ht="11.1" customHeight="1" thickBot="1">
      <c r="A7" s="1156" t="s">
        <v>30</v>
      </c>
      <c r="B7" s="1157"/>
      <c r="C7" s="59"/>
      <c r="D7" s="31"/>
      <c r="E7" s="3"/>
      <c r="F7" s="3"/>
      <c r="G7" s="3"/>
      <c r="H7" s="3"/>
      <c r="I7" s="3"/>
      <c r="J7" s="3"/>
      <c r="K7" s="415"/>
    </row>
    <row r="8" spans="1:11" s="25" customFormat="1" ht="9" customHeight="1">
      <c r="A8" s="2"/>
      <c r="D8" s="2"/>
      <c r="E8" s="3"/>
      <c r="F8" s="3"/>
      <c r="G8" s="3"/>
      <c r="H8" s="3"/>
      <c r="I8" s="3"/>
      <c r="J8" s="3"/>
      <c r="K8" s="415"/>
    </row>
    <row r="9" spans="1:11" s="25" customFormat="1" ht="9" customHeight="1">
      <c r="A9" s="46" t="s">
        <v>233</v>
      </c>
      <c r="B9" s="19"/>
      <c r="C9" s="19"/>
      <c r="D9" s="4"/>
      <c r="E9" s="142">
        <v>62</v>
      </c>
      <c r="F9" s="142">
        <v>67</v>
      </c>
      <c r="G9" s="142">
        <v>67</v>
      </c>
      <c r="H9" s="142">
        <v>67</v>
      </c>
      <c r="I9" s="142">
        <v>67</v>
      </c>
      <c r="J9" s="3"/>
      <c r="K9" s="433">
        <f>SUM(E9:I9)/5</f>
        <v>66</v>
      </c>
    </row>
    <row r="10" spans="1:11" s="25" customFormat="1" ht="8.85" customHeight="1">
      <c r="A10" s="10"/>
      <c r="B10" s="19"/>
      <c r="C10" s="19"/>
      <c r="D10" s="4"/>
      <c r="E10" s="54"/>
      <c r="F10" s="54"/>
      <c r="G10" s="21"/>
      <c r="H10" s="21"/>
      <c r="I10" s="54"/>
      <c r="J10" s="3"/>
      <c r="K10" s="415"/>
    </row>
    <row r="11" spans="1:11" s="23" customFormat="1" ht="9" customHeight="1">
      <c r="A11" s="46" t="s">
        <v>237</v>
      </c>
      <c r="B11" s="118"/>
      <c r="C11" s="118"/>
      <c r="D11" s="47" t="s">
        <v>181</v>
      </c>
      <c r="E11" s="13">
        <v>1635774</v>
      </c>
      <c r="F11" s="13">
        <v>1804656</v>
      </c>
      <c r="G11" s="13">
        <v>1853324</v>
      </c>
      <c r="H11" s="13">
        <v>1912764</v>
      </c>
      <c r="I11" s="14">
        <v>2118335</v>
      </c>
      <c r="J11" s="7"/>
      <c r="K11" s="414"/>
    </row>
    <row r="12" spans="1:11" s="44" customFormat="1" ht="8.85" customHeight="1">
      <c r="A12" s="48" t="s">
        <v>231</v>
      </c>
      <c r="B12" s="119"/>
      <c r="C12" s="119"/>
      <c r="D12" s="49"/>
      <c r="E12" s="13">
        <v>4086</v>
      </c>
      <c r="F12" s="13">
        <v>2818</v>
      </c>
      <c r="G12" s="13">
        <v>5074</v>
      </c>
      <c r="H12" s="13">
        <v>7140</v>
      </c>
      <c r="I12" s="152">
        <v>5401</v>
      </c>
      <c r="J12" s="45"/>
      <c r="K12" s="414"/>
    </row>
    <row r="13" spans="1:11" s="44" customFormat="1" ht="8.85" customHeight="1">
      <c r="A13" s="48" t="s">
        <v>232</v>
      </c>
      <c r="B13" s="119"/>
      <c r="C13" s="119"/>
      <c r="D13" s="50"/>
      <c r="E13" s="13">
        <v>56066</v>
      </c>
      <c r="F13" s="13">
        <v>23471</v>
      </c>
      <c r="G13" s="13">
        <v>27117</v>
      </c>
      <c r="H13" s="13">
        <v>40632</v>
      </c>
      <c r="I13" s="152">
        <v>29203</v>
      </c>
      <c r="J13" s="45"/>
      <c r="K13" s="414"/>
    </row>
    <row r="14" spans="1:11" s="23" customFormat="1" ht="18.75" customHeight="1">
      <c r="A14" s="407" t="s">
        <v>465</v>
      </c>
      <c r="B14" s="408"/>
      <c r="C14" s="408"/>
      <c r="D14" s="409"/>
      <c r="E14" s="410">
        <f>E11-E12-E13</f>
        <v>1575622</v>
      </c>
      <c r="F14" s="410">
        <f>F11-F12-F13</f>
        <v>1778367</v>
      </c>
      <c r="G14" s="410">
        <f>G11-G12-G13</f>
        <v>1821133</v>
      </c>
      <c r="H14" s="410">
        <f>H11-H12-H13</f>
        <v>1864992</v>
      </c>
      <c r="I14" s="410">
        <f>I11-I12-I13</f>
        <v>2083731</v>
      </c>
      <c r="J14" s="7"/>
      <c r="K14" s="414"/>
    </row>
    <row r="15" spans="1:11" s="23" customFormat="1" ht="9" customHeight="1">
      <c r="A15" s="46" t="s">
        <v>234</v>
      </c>
      <c r="B15" s="118"/>
      <c r="C15" s="118"/>
      <c r="D15" s="47" t="s">
        <v>181</v>
      </c>
      <c r="E15" s="13">
        <v>60580</v>
      </c>
      <c r="F15" s="13">
        <v>60805</v>
      </c>
      <c r="G15" s="13">
        <v>54408</v>
      </c>
      <c r="H15" s="13">
        <v>38703</v>
      </c>
      <c r="I15" s="14">
        <v>27098</v>
      </c>
      <c r="J15" s="7"/>
      <c r="K15" s="414"/>
    </row>
    <row r="16" spans="1:11" s="23" customFormat="1" ht="8.65" customHeight="1">
      <c r="A16" s="10"/>
      <c r="B16" s="118"/>
      <c r="C16" s="118"/>
      <c r="D16" s="51"/>
      <c r="E16" s="13"/>
      <c r="F16" s="13"/>
      <c r="G16" s="13"/>
      <c r="H16" s="13"/>
      <c r="I16" s="13"/>
      <c r="J16" s="7"/>
      <c r="K16" s="414"/>
    </row>
    <row r="17" spans="1:11" s="23" customFormat="1" ht="9" customHeight="1">
      <c r="A17" s="46" t="s">
        <v>235</v>
      </c>
      <c r="B17" s="120"/>
      <c r="C17" s="118"/>
      <c r="D17" s="47" t="s">
        <v>181</v>
      </c>
      <c r="E17" s="13">
        <v>384</v>
      </c>
      <c r="F17" s="13">
        <v>384</v>
      </c>
      <c r="G17" s="13">
        <v>384</v>
      </c>
      <c r="H17" s="13">
        <v>384</v>
      </c>
      <c r="I17" s="14">
        <v>384</v>
      </c>
      <c r="J17" s="7"/>
      <c r="K17" s="414"/>
    </row>
    <row r="18" spans="1:11" s="23" customFormat="1" ht="9" customHeight="1">
      <c r="A18" s="46" t="s">
        <v>236</v>
      </c>
      <c r="B18" s="120"/>
      <c r="C18" s="118"/>
      <c r="D18" s="47" t="s">
        <v>181</v>
      </c>
      <c r="E18" s="13">
        <v>0</v>
      </c>
      <c r="F18" s="13">
        <v>0</v>
      </c>
      <c r="G18" s="13">
        <v>0</v>
      </c>
      <c r="H18" s="13">
        <v>0</v>
      </c>
      <c r="I18" s="14">
        <v>0</v>
      </c>
      <c r="J18" s="7"/>
      <c r="K18" s="414"/>
    </row>
    <row r="19" spans="1:11" s="23" customFormat="1" ht="8.65" customHeight="1">
      <c r="A19" s="10"/>
      <c r="B19" s="118"/>
      <c r="C19" s="118"/>
      <c r="D19" s="4"/>
      <c r="E19" s="13"/>
      <c r="F19" s="13"/>
      <c r="G19" s="13"/>
      <c r="H19" s="13"/>
      <c r="I19" s="13"/>
      <c r="J19" s="7"/>
      <c r="K19" s="414"/>
    </row>
    <row r="20" spans="1:11" s="23" customFormat="1" ht="9" customHeight="1">
      <c r="A20" s="52" t="s">
        <v>193</v>
      </c>
      <c r="B20" s="118"/>
      <c r="C20" s="118"/>
      <c r="D20" s="53"/>
      <c r="E20" s="55">
        <v>1636586</v>
      </c>
      <c r="F20" s="55">
        <v>1839556</v>
      </c>
      <c r="G20" s="55">
        <v>1875925</v>
      </c>
      <c r="H20" s="55">
        <v>1904079</v>
      </c>
      <c r="I20" s="55">
        <v>2111213</v>
      </c>
      <c r="J20" s="32"/>
      <c r="K20" s="414"/>
    </row>
    <row r="21" spans="1:11" s="23" customFormat="1" ht="8.65" customHeight="1" thickBot="1">
      <c r="A21" s="75"/>
      <c r="B21" s="121"/>
      <c r="C21" s="118"/>
      <c r="D21" s="53"/>
      <c r="E21" s="13"/>
      <c r="F21" s="13"/>
      <c r="G21" s="15"/>
      <c r="H21" s="15"/>
      <c r="I21" s="15"/>
      <c r="J21" s="7"/>
      <c r="K21" s="414"/>
    </row>
    <row r="22" spans="1:11" s="23" customFormat="1" ht="9.9499999999999993" customHeight="1" thickBot="1">
      <c r="A22" s="77" t="s">
        <v>222</v>
      </c>
      <c r="B22" s="122"/>
      <c r="C22" s="123"/>
      <c r="D22" s="53"/>
      <c r="E22" s="13"/>
      <c r="F22" s="13"/>
      <c r="G22" s="15"/>
      <c r="H22" s="15"/>
      <c r="I22" s="15"/>
      <c r="J22" s="7"/>
      <c r="K22" s="414"/>
    </row>
    <row r="23" spans="1:11" s="23" customFormat="1" ht="9.9499999999999993" customHeight="1">
      <c r="A23" s="6" t="s">
        <v>224</v>
      </c>
      <c r="B23" s="12"/>
      <c r="C23" s="118"/>
      <c r="D23" s="53"/>
      <c r="E23" s="13"/>
      <c r="F23" s="13"/>
      <c r="G23" s="13">
        <v>1821132</v>
      </c>
      <c r="H23" s="13">
        <v>1864992</v>
      </c>
      <c r="I23" s="14">
        <v>2083731</v>
      </c>
      <c r="J23" s="7"/>
      <c r="K23" s="414"/>
    </row>
    <row r="24" spans="1:11" s="23" customFormat="1" ht="9.9499999999999993" customHeight="1">
      <c r="A24" s="10" t="s">
        <v>223</v>
      </c>
      <c r="B24" s="118"/>
      <c r="C24" s="118"/>
      <c r="D24" s="53"/>
      <c r="E24" s="13"/>
      <c r="F24" s="13"/>
      <c r="G24" s="13">
        <v>3516821</v>
      </c>
      <c r="H24" s="13">
        <v>3652701</v>
      </c>
      <c r="I24" s="14">
        <v>4046559</v>
      </c>
      <c r="J24" s="7"/>
      <c r="K24" s="414">
        <f>SUM(G24:I24)</f>
        <v>11216081</v>
      </c>
    </row>
    <row r="25" spans="1:11" s="43" customFormat="1" ht="9.9499999999999993" customHeight="1">
      <c r="A25" s="46" t="s">
        <v>225</v>
      </c>
      <c r="B25" s="120"/>
      <c r="C25" s="120"/>
      <c r="D25" s="116"/>
      <c r="E25" s="69"/>
      <c r="F25" s="69"/>
      <c r="G25" s="124">
        <v>51.783471493146791</v>
      </c>
      <c r="H25" s="124">
        <v>51.057888395464069</v>
      </c>
      <c r="I25" s="124">
        <v>51.493898890390575</v>
      </c>
      <c r="J25" s="117"/>
      <c r="K25" s="414"/>
    </row>
    <row r="26" spans="1:11" s="23" customFormat="1" ht="9.9499999999999993" customHeight="1" thickBot="1">
      <c r="A26" s="2"/>
      <c r="B26" s="7"/>
      <c r="C26" s="7"/>
      <c r="D26" s="2"/>
      <c r="E26" s="7"/>
      <c r="F26" s="7"/>
      <c r="G26" s="7"/>
      <c r="H26" s="7"/>
      <c r="I26" s="7"/>
      <c r="J26" s="7"/>
      <c r="K26" s="414"/>
    </row>
    <row r="27" spans="1:11" s="25" customFormat="1" ht="11.1" customHeight="1" thickBot="1">
      <c r="A27" s="1145" t="s">
        <v>32</v>
      </c>
      <c r="B27" s="1146"/>
      <c r="C27" s="1147"/>
      <c r="D27" s="31"/>
      <c r="E27" s="3"/>
      <c r="F27" s="3"/>
      <c r="G27" s="3"/>
      <c r="H27" s="3"/>
      <c r="I27" s="3"/>
      <c r="J27" s="3"/>
      <c r="K27" s="415"/>
    </row>
    <row r="28" spans="1:11" s="25" customFormat="1" ht="9.9499999999999993" customHeight="1">
      <c r="A28" s="2"/>
      <c r="B28" s="3"/>
      <c r="C28" s="3"/>
      <c r="D28" s="2"/>
      <c r="E28" s="7"/>
      <c r="F28" s="7"/>
      <c r="G28" s="7"/>
      <c r="H28" s="7"/>
      <c r="I28" s="7"/>
      <c r="J28" s="7"/>
      <c r="K28" s="415"/>
    </row>
    <row r="29" spans="1:11" s="42" customFormat="1" ht="9.9499999999999993" customHeight="1">
      <c r="A29" s="115" t="s">
        <v>33</v>
      </c>
      <c r="K29" s="403"/>
    </row>
    <row r="30" spans="1:11" s="25" customFormat="1" ht="8.65" customHeight="1">
      <c r="A30" s="10" t="s">
        <v>34</v>
      </c>
      <c r="B30" s="19"/>
      <c r="C30" s="19"/>
      <c r="D30" s="4"/>
      <c r="E30" s="13"/>
      <c r="F30" s="13"/>
      <c r="G30" s="13"/>
      <c r="H30" s="13"/>
      <c r="I30" s="13"/>
      <c r="J30" s="7"/>
      <c r="K30" s="415"/>
    </row>
    <row r="31" spans="1:11" s="25" customFormat="1" ht="8.65" customHeight="1">
      <c r="A31" s="10" t="s">
        <v>35</v>
      </c>
      <c r="B31" s="19"/>
      <c r="C31" s="19"/>
      <c r="D31" s="4"/>
      <c r="E31" s="13">
        <v>42252</v>
      </c>
      <c r="F31" s="13">
        <v>17286</v>
      </c>
      <c r="G31" s="13">
        <v>48836</v>
      </c>
      <c r="H31" s="13">
        <v>230202</v>
      </c>
      <c r="I31" s="14">
        <v>33624</v>
      </c>
      <c r="J31" s="7"/>
      <c r="K31" s="415"/>
    </row>
    <row r="32" spans="1:11" s="25" customFormat="1" ht="8.65" customHeight="1">
      <c r="A32" s="10" t="s">
        <v>36</v>
      </c>
      <c r="B32" s="19"/>
      <c r="C32" s="19"/>
      <c r="D32" s="4"/>
      <c r="E32" s="13">
        <v>1294694</v>
      </c>
      <c r="F32" s="13">
        <v>1167870</v>
      </c>
      <c r="G32" s="13">
        <v>1059527</v>
      </c>
      <c r="H32" s="13">
        <v>990676</v>
      </c>
      <c r="I32" s="14">
        <v>1024928</v>
      </c>
      <c r="J32" s="7"/>
      <c r="K32" s="415"/>
    </row>
    <row r="33" spans="1:11" s="25" customFormat="1" ht="8.65" customHeight="1">
      <c r="A33" s="10" t="s">
        <v>37</v>
      </c>
      <c r="B33" s="19"/>
      <c r="C33" s="19"/>
      <c r="D33" s="4"/>
      <c r="E33" s="13">
        <v>1588345</v>
      </c>
      <c r="F33" s="13">
        <v>1573755</v>
      </c>
      <c r="G33" s="13">
        <v>1559165</v>
      </c>
      <c r="H33" s="13">
        <v>1544575</v>
      </c>
      <c r="I33" s="14">
        <v>1529985</v>
      </c>
      <c r="J33" s="7"/>
      <c r="K33" s="415"/>
    </row>
    <row r="34" spans="1:11" s="25" customFormat="1" ht="8.65" customHeight="1">
      <c r="A34" s="10" t="s">
        <v>38</v>
      </c>
      <c r="B34" s="19"/>
      <c r="C34" s="19"/>
      <c r="D34" s="4"/>
      <c r="E34" s="13">
        <v>117165</v>
      </c>
      <c r="F34" s="13">
        <v>186475</v>
      </c>
      <c r="G34" s="13">
        <v>181880</v>
      </c>
      <c r="H34" s="13">
        <v>212357</v>
      </c>
      <c r="I34" s="14">
        <v>229929</v>
      </c>
      <c r="J34" s="7"/>
      <c r="K34" s="415"/>
    </row>
    <row r="35" spans="1:11" s="25" customFormat="1" ht="8.65" customHeight="1">
      <c r="A35" s="10" t="s">
        <v>39</v>
      </c>
      <c r="B35" s="19"/>
      <c r="C35" s="19"/>
      <c r="D35" s="4"/>
      <c r="E35" s="13"/>
      <c r="F35" s="13"/>
      <c r="G35" s="13"/>
      <c r="H35" s="13"/>
      <c r="I35" s="13"/>
      <c r="J35" s="7"/>
      <c r="K35" s="415"/>
    </row>
    <row r="36" spans="1:11" s="25" customFormat="1" ht="8.65" customHeight="1">
      <c r="A36" s="10" t="s">
        <v>40</v>
      </c>
      <c r="B36" s="19"/>
      <c r="C36" s="19"/>
      <c r="D36" s="4"/>
      <c r="E36" s="13">
        <v>6205131</v>
      </c>
      <c r="F36" s="13">
        <v>6113300</v>
      </c>
      <c r="G36" s="13">
        <v>5890988</v>
      </c>
      <c r="H36" s="13">
        <v>6514594</v>
      </c>
      <c r="I36" s="14">
        <v>6411588</v>
      </c>
      <c r="J36" s="7"/>
      <c r="K36" s="415"/>
    </row>
    <row r="37" spans="1:11" s="25" customFormat="1" ht="8.65" customHeight="1">
      <c r="A37" s="10" t="s">
        <v>41</v>
      </c>
      <c r="B37" s="19"/>
      <c r="C37" s="19"/>
      <c r="D37" s="4"/>
      <c r="E37" s="13">
        <v>49100</v>
      </c>
      <c r="F37" s="13">
        <v>49100</v>
      </c>
      <c r="G37" s="13">
        <v>49100</v>
      </c>
      <c r="H37" s="13">
        <v>49100</v>
      </c>
      <c r="I37" s="14">
        <v>49100</v>
      </c>
      <c r="J37" s="7"/>
      <c r="K37" s="415"/>
    </row>
    <row r="38" spans="1:11" s="23" customFormat="1" ht="8.65" customHeight="1">
      <c r="A38" s="10" t="s">
        <v>42</v>
      </c>
      <c r="B38" s="118"/>
      <c r="C38" s="118"/>
      <c r="D38" s="4"/>
      <c r="E38" s="13">
        <v>0</v>
      </c>
      <c r="F38" s="13">
        <v>0</v>
      </c>
      <c r="G38" s="13">
        <v>0</v>
      </c>
      <c r="H38" s="13">
        <v>0</v>
      </c>
      <c r="I38" s="14">
        <v>0</v>
      </c>
      <c r="J38" s="7"/>
      <c r="K38" s="414"/>
    </row>
    <row r="39" spans="1:11" s="25" customFormat="1" ht="8.65" customHeight="1">
      <c r="A39" s="10" t="s">
        <v>43</v>
      </c>
      <c r="B39" s="19"/>
      <c r="C39" s="19"/>
      <c r="D39" s="4"/>
      <c r="E39" s="13">
        <v>0</v>
      </c>
      <c r="F39" s="13">
        <v>0</v>
      </c>
      <c r="G39" s="13">
        <v>0</v>
      </c>
      <c r="H39" s="13">
        <v>0</v>
      </c>
      <c r="I39" s="14">
        <v>0</v>
      </c>
      <c r="J39" s="7"/>
      <c r="K39" s="415"/>
    </row>
    <row r="40" spans="1:11" s="23" customFormat="1" ht="8.65" customHeight="1">
      <c r="A40" s="10" t="s">
        <v>44</v>
      </c>
      <c r="B40" s="118"/>
      <c r="C40" s="118"/>
      <c r="D40" s="4"/>
      <c r="E40" s="13"/>
      <c r="F40" s="13"/>
      <c r="G40" s="13"/>
      <c r="H40" s="13"/>
      <c r="I40" s="13"/>
      <c r="J40" s="7"/>
      <c r="K40" s="414"/>
    </row>
    <row r="41" spans="1:11" s="23" customFormat="1" ht="8.65" customHeight="1">
      <c r="A41" s="10" t="s">
        <v>45</v>
      </c>
      <c r="B41" s="118"/>
      <c r="C41" s="118"/>
      <c r="D41" s="4"/>
      <c r="E41" s="13">
        <v>32067</v>
      </c>
      <c r="F41" s="13">
        <v>37021</v>
      </c>
      <c r="G41" s="13">
        <v>7572</v>
      </c>
      <c r="H41" s="13">
        <v>0</v>
      </c>
      <c r="I41" s="14">
        <v>0</v>
      </c>
      <c r="J41" s="33">
        <v>76660</v>
      </c>
      <c r="K41" s="414"/>
    </row>
    <row r="42" spans="1:11" s="25" customFormat="1" ht="8.65" customHeight="1">
      <c r="A42" s="10" t="s">
        <v>46</v>
      </c>
      <c r="B42" s="19"/>
      <c r="C42" s="19"/>
      <c r="D42" s="4"/>
      <c r="E42" s="13"/>
      <c r="F42" s="13"/>
      <c r="G42" s="13"/>
      <c r="H42" s="13"/>
      <c r="I42" s="13"/>
      <c r="J42" s="7"/>
      <c r="K42" s="415"/>
    </row>
    <row r="43" spans="1:11" s="25" customFormat="1" ht="8.65" customHeight="1">
      <c r="A43" s="10" t="s">
        <v>47</v>
      </c>
      <c r="B43" s="19"/>
      <c r="C43" s="19"/>
      <c r="D43" s="4"/>
      <c r="E43" s="13">
        <v>0</v>
      </c>
      <c r="F43" s="13">
        <v>0</v>
      </c>
      <c r="G43" s="13">
        <v>0</v>
      </c>
      <c r="H43" s="13">
        <v>0</v>
      </c>
      <c r="I43" s="14">
        <v>0</v>
      </c>
      <c r="J43" s="7"/>
      <c r="K43" s="415"/>
    </row>
    <row r="44" spans="1:11" s="25" customFormat="1" ht="8.1" customHeight="1">
      <c r="A44" s="10"/>
      <c r="B44" s="19"/>
      <c r="C44" s="19"/>
      <c r="D44" s="4"/>
      <c r="E44" s="13"/>
      <c r="F44" s="13"/>
      <c r="G44" s="13"/>
      <c r="H44" s="13"/>
      <c r="I44" s="13"/>
      <c r="J44" s="7"/>
      <c r="K44" s="415"/>
    </row>
    <row r="45" spans="1:11" s="101" customFormat="1" ht="9.9499999999999993" customHeight="1">
      <c r="A45" s="46" t="s">
        <v>48</v>
      </c>
      <c r="B45" s="125"/>
      <c r="C45" s="125"/>
      <c r="D45" s="91"/>
      <c r="E45" s="55">
        <v>9328754</v>
      </c>
      <c r="F45" s="55">
        <v>9144807</v>
      </c>
      <c r="G45" s="55">
        <v>8797068</v>
      </c>
      <c r="H45" s="55">
        <v>9541504</v>
      </c>
      <c r="I45" s="55">
        <v>9279154</v>
      </c>
      <c r="J45" s="33">
        <v>46091287</v>
      </c>
      <c r="K45" s="415"/>
    </row>
    <row r="46" spans="1:11" s="25" customFormat="1" ht="8.65" customHeight="1">
      <c r="A46" s="2"/>
      <c r="B46" s="3"/>
      <c r="C46" s="3"/>
      <c r="D46" s="2"/>
      <c r="E46" s="7"/>
      <c r="F46" s="7"/>
      <c r="G46" s="7"/>
      <c r="H46" s="7"/>
      <c r="I46" s="7"/>
      <c r="J46" s="33">
        <v>46091287</v>
      </c>
      <c r="K46" s="415"/>
    </row>
    <row r="47" spans="1:11" s="23" customFormat="1" ht="9.9499999999999993" customHeight="1">
      <c r="A47" s="115" t="s">
        <v>49</v>
      </c>
      <c r="B47" s="7"/>
      <c r="C47" s="7"/>
      <c r="D47" s="1"/>
      <c r="E47" s="7"/>
      <c r="F47" s="7"/>
      <c r="G47" s="7"/>
      <c r="H47" s="7"/>
      <c r="I47" s="7"/>
      <c r="J47" s="7"/>
      <c r="K47" s="414"/>
    </row>
    <row r="48" spans="1:11" s="23" customFormat="1" ht="8.65" customHeight="1">
      <c r="A48" s="10" t="s">
        <v>50</v>
      </c>
      <c r="B48" s="118"/>
      <c r="C48" s="118"/>
      <c r="D48" s="4"/>
      <c r="E48" s="13"/>
      <c r="F48" s="13"/>
      <c r="G48" s="13"/>
      <c r="H48" s="13"/>
      <c r="I48" s="13"/>
      <c r="J48" s="7"/>
      <c r="K48" s="414"/>
    </row>
    <row r="49" spans="1:12" s="23" customFormat="1" ht="8.65" customHeight="1">
      <c r="A49" s="10" t="s">
        <v>51</v>
      </c>
      <c r="B49" s="118"/>
      <c r="C49" s="118"/>
      <c r="D49" s="4"/>
      <c r="E49" s="13">
        <v>256903</v>
      </c>
      <c r="F49" s="13">
        <v>223260</v>
      </c>
      <c r="G49" s="13">
        <v>232413</v>
      </c>
      <c r="H49" s="13">
        <v>417866</v>
      </c>
      <c r="I49" s="14">
        <v>260105</v>
      </c>
      <c r="J49" s="7"/>
      <c r="K49" s="414"/>
    </row>
    <row r="50" spans="1:12" s="23" customFormat="1" ht="8.65" customHeight="1">
      <c r="A50" s="10" t="s">
        <v>52</v>
      </c>
      <c r="B50" s="118"/>
      <c r="C50" s="118"/>
      <c r="D50" s="4"/>
      <c r="E50" s="13">
        <v>363626</v>
      </c>
      <c r="F50" s="13">
        <v>611767</v>
      </c>
      <c r="G50" s="13">
        <v>763069</v>
      </c>
      <c r="H50" s="13">
        <v>482244</v>
      </c>
      <c r="I50" s="14">
        <v>107685</v>
      </c>
      <c r="J50" s="7"/>
      <c r="K50" s="414"/>
    </row>
    <row r="51" spans="1:12" s="25" customFormat="1" ht="8.65" customHeight="1">
      <c r="A51" s="10" t="s">
        <v>53</v>
      </c>
      <c r="B51" s="19"/>
      <c r="C51" s="19"/>
      <c r="D51" s="4"/>
      <c r="E51" s="13">
        <v>6323998</v>
      </c>
      <c r="F51" s="13">
        <v>6046848</v>
      </c>
      <c r="G51" s="13">
        <v>5665448</v>
      </c>
      <c r="H51" s="13">
        <v>6322948</v>
      </c>
      <c r="I51" s="14">
        <v>6131498</v>
      </c>
      <c r="J51" s="7"/>
      <c r="K51" s="415"/>
    </row>
    <row r="52" spans="1:12" s="23" customFormat="1" ht="8.65" customHeight="1">
      <c r="A52" s="10" t="s">
        <v>228</v>
      </c>
      <c r="B52" s="118"/>
      <c r="C52" s="118"/>
      <c r="D52" s="4"/>
      <c r="E52" s="13">
        <v>0</v>
      </c>
      <c r="F52" s="13">
        <v>0</v>
      </c>
      <c r="G52" s="13">
        <v>0</v>
      </c>
      <c r="H52" s="13">
        <v>0</v>
      </c>
      <c r="I52" s="14">
        <v>0</v>
      </c>
      <c r="J52" s="7"/>
      <c r="K52" s="414"/>
    </row>
    <row r="53" spans="1:12" s="25" customFormat="1" ht="8.65" customHeight="1">
      <c r="A53" s="10" t="s">
        <v>54</v>
      </c>
      <c r="B53" s="19"/>
      <c r="C53" s="19"/>
      <c r="D53" s="4"/>
      <c r="E53" s="13">
        <v>0</v>
      </c>
      <c r="F53" s="13">
        <v>0</v>
      </c>
      <c r="G53" s="13">
        <v>0</v>
      </c>
      <c r="H53" s="13">
        <v>0</v>
      </c>
      <c r="I53" s="14">
        <v>0</v>
      </c>
      <c r="J53" s="7"/>
      <c r="K53" s="415"/>
    </row>
    <row r="54" spans="1:12" s="23" customFormat="1" ht="8.65" customHeight="1">
      <c r="A54" s="10" t="s">
        <v>55</v>
      </c>
      <c r="B54" s="118"/>
      <c r="C54" s="118"/>
      <c r="D54" s="4"/>
      <c r="E54" s="13">
        <v>69631</v>
      </c>
      <c r="F54" s="13">
        <v>61489</v>
      </c>
      <c r="G54" s="13">
        <v>82765</v>
      </c>
      <c r="H54" s="13">
        <v>54359</v>
      </c>
      <c r="I54" s="14">
        <v>98915</v>
      </c>
      <c r="J54" s="7"/>
      <c r="K54" s="414"/>
    </row>
    <row r="55" spans="1:12" s="23" customFormat="1" ht="8.65" customHeight="1">
      <c r="A55" s="10" t="s">
        <v>44</v>
      </c>
      <c r="B55" s="118"/>
      <c r="C55" s="118"/>
      <c r="D55" s="4"/>
      <c r="E55" s="13"/>
      <c r="F55" s="13"/>
      <c r="G55" s="13"/>
      <c r="H55" s="13"/>
      <c r="I55" s="13"/>
      <c r="J55" s="7"/>
      <c r="K55" s="414"/>
    </row>
    <row r="56" spans="1:12" s="23" customFormat="1" ht="8.65" customHeight="1">
      <c r="A56" s="10" t="s">
        <v>229</v>
      </c>
      <c r="B56" s="118"/>
      <c r="C56" s="118"/>
      <c r="D56" s="4"/>
      <c r="E56" s="13">
        <v>178993</v>
      </c>
      <c r="F56" s="13">
        <v>201996</v>
      </c>
      <c r="G56" s="13">
        <v>222620</v>
      </c>
      <c r="H56" s="13">
        <v>326981</v>
      </c>
      <c r="I56" s="14">
        <v>387790</v>
      </c>
      <c r="J56" s="33">
        <v>1318380</v>
      </c>
      <c r="K56" s="414"/>
    </row>
    <row r="57" spans="1:12" s="25" customFormat="1" ht="8.65" customHeight="1">
      <c r="A57" s="10" t="s">
        <v>56</v>
      </c>
      <c r="B57" s="19"/>
      <c r="C57" s="19"/>
      <c r="D57" s="4"/>
      <c r="E57" s="13"/>
      <c r="F57" s="13"/>
      <c r="G57" s="13"/>
      <c r="H57" s="13"/>
      <c r="I57" s="13"/>
      <c r="J57" s="7"/>
      <c r="K57" s="415"/>
    </row>
    <row r="58" spans="1:12" s="25" customFormat="1" ht="8.65" customHeight="1">
      <c r="A58" s="10" t="s">
        <v>57</v>
      </c>
      <c r="B58" s="19"/>
      <c r="C58" s="19"/>
      <c r="D58" s="4"/>
      <c r="E58" s="13">
        <v>2135603</v>
      </c>
      <c r="F58" s="13">
        <v>1999447</v>
      </c>
      <c r="G58" s="13">
        <v>1830753</v>
      </c>
      <c r="H58" s="13">
        <v>1937106</v>
      </c>
      <c r="I58" s="14">
        <v>2293161</v>
      </c>
      <c r="J58" s="144"/>
      <c r="K58" s="415"/>
    </row>
    <row r="59" spans="1:12" s="25" customFormat="1" ht="8.1" customHeight="1">
      <c r="A59" s="10"/>
      <c r="B59" s="19"/>
      <c r="C59" s="19"/>
      <c r="D59" s="4"/>
      <c r="E59" s="13"/>
      <c r="F59" s="13"/>
      <c r="G59" s="13"/>
      <c r="H59" s="13"/>
      <c r="I59" s="13"/>
      <c r="J59" s="7"/>
      <c r="K59" s="415"/>
    </row>
    <row r="60" spans="1:12" s="43" customFormat="1" ht="9.9499999999999993" customHeight="1">
      <c r="A60" s="46" t="s">
        <v>58</v>
      </c>
      <c r="B60" s="120"/>
      <c r="C60" s="120"/>
      <c r="D60" s="91"/>
      <c r="E60" s="55">
        <v>9328754</v>
      </c>
      <c r="F60" s="55">
        <v>9144807</v>
      </c>
      <c r="G60" s="55">
        <v>8797068</v>
      </c>
      <c r="H60" s="55">
        <v>9541504</v>
      </c>
      <c r="I60" s="55">
        <v>9279154</v>
      </c>
      <c r="J60" s="108" t="s">
        <v>270</v>
      </c>
      <c r="K60" s="417"/>
      <c r="L60" s="143"/>
    </row>
    <row r="61" spans="1:12" s="25" customFormat="1" ht="9.9499999999999993" customHeight="1" thickBot="1">
      <c r="A61" s="2"/>
      <c r="B61" s="3"/>
      <c r="C61" s="3"/>
      <c r="D61" s="2"/>
      <c r="E61" s="7"/>
      <c r="F61" s="7"/>
      <c r="G61" s="7"/>
      <c r="H61" s="7"/>
      <c r="I61" s="7"/>
      <c r="J61" s="33">
        <v>46091287</v>
      </c>
      <c r="K61" s="415"/>
    </row>
    <row r="62" spans="1:12" s="25" customFormat="1" ht="11.1" customHeight="1" thickBot="1">
      <c r="A62" s="1145" t="s">
        <v>59</v>
      </c>
      <c r="B62" s="1146"/>
      <c r="C62" s="1147"/>
      <c r="D62" s="31"/>
      <c r="E62" s="3"/>
      <c r="F62" s="3"/>
      <c r="G62" s="3"/>
      <c r="H62" s="3"/>
      <c r="I62" s="3"/>
      <c r="J62" s="3"/>
      <c r="K62" s="415"/>
    </row>
    <row r="63" spans="1:12" s="23" customFormat="1" ht="9.9499999999999993" customHeight="1">
      <c r="A63" s="2"/>
      <c r="B63" s="7"/>
      <c r="C63" s="7"/>
      <c r="D63" s="2"/>
      <c r="E63" s="34"/>
      <c r="F63" s="34"/>
      <c r="G63" s="24"/>
      <c r="H63" s="24"/>
      <c r="I63" s="34"/>
      <c r="J63" s="7"/>
      <c r="K63" s="414"/>
    </row>
    <row r="64" spans="1:12" s="43" customFormat="1" ht="9.9499999999999993" customHeight="1">
      <c r="A64" s="42" t="s">
        <v>60</v>
      </c>
      <c r="B64" s="56"/>
      <c r="C64" s="56"/>
      <c r="D64" s="109"/>
      <c r="E64" s="56"/>
      <c r="F64" s="56"/>
      <c r="G64" s="56"/>
      <c r="H64" s="56"/>
      <c r="I64" s="56"/>
      <c r="J64" s="56"/>
      <c r="K64" s="414"/>
    </row>
    <row r="65" spans="1:11" s="25" customFormat="1" ht="8.85" customHeight="1">
      <c r="A65" s="2"/>
      <c r="B65" s="3"/>
      <c r="C65" s="3"/>
      <c r="D65" s="2"/>
      <c r="E65" s="7"/>
      <c r="F65" s="7"/>
      <c r="G65" s="7"/>
      <c r="H65" s="7"/>
      <c r="I65" s="7"/>
      <c r="J65" s="7"/>
      <c r="K65" s="415"/>
    </row>
    <row r="66" spans="1:11" s="43" customFormat="1" ht="9.9499999999999993" customHeight="1">
      <c r="A66" s="42" t="s">
        <v>61</v>
      </c>
      <c r="B66" s="56"/>
      <c r="C66" s="56"/>
      <c r="D66" s="42"/>
      <c r="E66" s="56"/>
      <c r="F66" s="56"/>
      <c r="G66" s="56"/>
      <c r="H66" s="56"/>
      <c r="I66" s="56"/>
      <c r="J66" s="56"/>
      <c r="K66" s="414"/>
    </row>
    <row r="67" spans="1:11" s="23" customFormat="1" ht="8.65" customHeight="1">
      <c r="A67" s="10" t="s">
        <v>62</v>
      </c>
      <c r="B67" s="118"/>
      <c r="C67" s="118"/>
      <c r="D67" s="4"/>
      <c r="E67" s="13">
        <v>294157</v>
      </c>
      <c r="F67" s="13">
        <v>298012</v>
      </c>
      <c r="G67" s="13">
        <v>295944</v>
      </c>
      <c r="H67" s="13">
        <v>318098</v>
      </c>
      <c r="I67" s="14">
        <v>309607</v>
      </c>
      <c r="J67" s="7"/>
      <c r="K67" s="414"/>
    </row>
    <row r="68" spans="1:11" s="23" customFormat="1" ht="8.65" customHeight="1">
      <c r="A68" s="10" t="s">
        <v>63</v>
      </c>
      <c r="B68" s="118"/>
      <c r="C68" s="118"/>
      <c r="D68" s="4"/>
      <c r="E68" s="13">
        <v>97186</v>
      </c>
      <c r="F68" s="13">
        <v>99772</v>
      </c>
      <c r="G68" s="13">
        <v>90958</v>
      </c>
      <c r="H68" s="13">
        <v>89453</v>
      </c>
      <c r="I68" s="14">
        <v>132212</v>
      </c>
      <c r="J68" s="7"/>
      <c r="K68" s="414"/>
    </row>
    <row r="69" spans="1:11" s="23" customFormat="1" ht="8.65" customHeight="1">
      <c r="A69" s="10" t="s">
        <v>64</v>
      </c>
      <c r="B69" s="118"/>
      <c r="C69" s="118"/>
      <c r="D69" s="4"/>
      <c r="E69" s="13">
        <v>1116328</v>
      </c>
      <c r="F69" s="13">
        <v>1080323</v>
      </c>
      <c r="G69" s="13">
        <v>1142768</v>
      </c>
      <c r="H69" s="13">
        <v>1103310</v>
      </c>
      <c r="I69" s="14">
        <v>1023899</v>
      </c>
      <c r="J69" s="7"/>
      <c r="K69" s="414"/>
    </row>
    <row r="70" spans="1:11" s="23" customFormat="1" ht="8.65" customHeight="1">
      <c r="A70" s="10" t="s">
        <v>65</v>
      </c>
      <c r="B70" s="118"/>
      <c r="C70" s="118"/>
      <c r="D70" s="4"/>
      <c r="E70" s="13">
        <v>37346</v>
      </c>
      <c r="F70" s="13">
        <v>37631</v>
      </c>
      <c r="G70" s="13">
        <v>34581</v>
      </c>
      <c r="H70" s="13">
        <v>37418</v>
      </c>
      <c r="I70" s="14">
        <v>36491</v>
      </c>
      <c r="J70" s="7"/>
      <c r="K70" s="414"/>
    </row>
    <row r="71" spans="1:11" s="23" customFormat="1" ht="8.65" customHeight="1">
      <c r="A71" s="10" t="s">
        <v>66</v>
      </c>
      <c r="B71" s="118"/>
      <c r="C71" s="118"/>
      <c r="D71" s="4"/>
      <c r="E71" s="13">
        <v>25007</v>
      </c>
      <c r="F71" s="13">
        <v>24051</v>
      </c>
      <c r="G71" s="13">
        <v>27319</v>
      </c>
      <c r="H71" s="13">
        <v>29894</v>
      </c>
      <c r="I71" s="14">
        <v>26563</v>
      </c>
      <c r="J71" s="7"/>
      <c r="K71" s="414"/>
    </row>
    <row r="72" spans="1:11" s="23" customFormat="1" ht="8.65" customHeight="1">
      <c r="A72" s="10" t="s">
        <v>67</v>
      </c>
      <c r="B72" s="118"/>
      <c r="C72" s="118"/>
      <c r="D72" s="4"/>
      <c r="E72" s="13">
        <v>270952</v>
      </c>
      <c r="F72" s="13">
        <v>274275</v>
      </c>
      <c r="G72" s="13">
        <v>313596</v>
      </c>
      <c r="H72" s="13">
        <v>306154</v>
      </c>
      <c r="I72" s="14">
        <v>343011</v>
      </c>
      <c r="J72" s="7"/>
      <c r="K72" s="414"/>
    </row>
    <row r="73" spans="1:11" s="23" customFormat="1" ht="8.65" customHeight="1">
      <c r="A73" s="10" t="s">
        <v>68</v>
      </c>
      <c r="B73" s="118"/>
      <c r="C73" s="118"/>
      <c r="D73" s="4"/>
      <c r="E73" s="13">
        <v>444896</v>
      </c>
      <c r="F73" s="13">
        <v>491226</v>
      </c>
      <c r="G73" s="13">
        <v>474263</v>
      </c>
      <c r="H73" s="13">
        <v>479567</v>
      </c>
      <c r="I73" s="14">
        <v>455294</v>
      </c>
      <c r="J73" s="7"/>
      <c r="K73" s="414"/>
    </row>
    <row r="74" spans="1:11" s="23" customFormat="1" ht="8.65" customHeight="1">
      <c r="A74" s="10" t="s">
        <v>69</v>
      </c>
      <c r="B74" s="118"/>
      <c r="C74" s="118"/>
      <c r="D74" s="4"/>
      <c r="E74" s="13">
        <v>604260</v>
      </c>
      <c r="F74" s="13">
        <v>609966</v>
      </c>
      <c r="G74" s="13">
        <v>645259</v>
      </c>
      <c r="H74" s="13">
        <v>626467</v>
      </c>
      <c r="I74" s="14">
        <v>700091</v>
      </c>
      <c r="J74" s="7"/>
      <c r="K74" s="414"/>
    </row>
    <row r="75" spans="1:11" s="23" customFormat="1" ht="8.65" customHeight="1">
      <c r="A75" s="10" t="s">
        <v>70</v>
      </c>
      <c r="B75" s="118"/>
      <c r="C75" s="118"/>
      <c r="D75" s="4"/>
      <c r="E75" s="13">
        <v>138091</v>
      </c>
      <c r="F75" s="13">
        <v>108749</v>
      </c>
      <c r="G75" s="13">
        <v>134256</v>
      </c>
      <c r="H75" s="13">
        <v>144309</v>
      </c>
      <c r="I75" s="14">
        <v>147257</v>
      </c>
      <c r="J75" s="7"/>
      <c r="K75" s="414"/>
    </row>
    <row r="76" spans="1:11" s="23" customFormat="1" ht="8.65" customHeight="1">
      <c r="A76" s="10" t="s">
        <v>71</v>
      </c>
      <c r="B76" s="118"/>
      <c r="C76" s="118"/>
      <c r="D76" s="4"/>
      <c r="E76" s="13">
        <v>362950</v>
      </c>
      <c r="F76" s="13">
        <v>356563</v>
      </c>
      <c r="G76" s="13">
        <v>299017</v>
      </c>
      <c r="H76" s="13">
        <v>323754</v>
      </c>
      <c r="I76" s="14">
        <v>325379</v>
      </c>
      <c r="J76" s="7"/>
      <c r="K76" s="414"/>
    </row>
    <row r="77" spans="1:11" s="23" customFormat="1" ht="8.1" customHeight="1">
      <c r="A77" s="10"/>
      <c r="B77" s="118"/>
      <c r="C77" s="118"/>
      <c r="D77" s="4"/>
      <c r="E77" s="13"/>
      <c r="F77" s="13"/>
      <c r="G77" s="13"/>
      <c r="H77" s="13"/>
      <c r="I77" s="13"/>
      <c r="J77" s="7"/>
      <c r="K77" s="414"/>
    </row>
    <row r="78" spans="1:11" s="43" customFormat="1" ht="9.9499999999999993" customHeight="1">
      <c r="A78" s="46" t="s">
        <v>72</v>
      </c>
      <c r="B78" s="120"/>
      <c r="C78" s="120"/>
      <c r="D78" s="91"/>
      <c r="E78" s="55">
        <v>3391173</v>
      </c>
      <c r="F78" s="55">
        <v>3380568</v>
      </c>
      <c r="G78" s="55">
        <v>3457961</v>
      </c>
      <c r="H78" s="55">
        <v>3458424</v>
      </c>
      <c r="I78" s="55">
        <v>3499804</v>
      </c>
      <c r="J78" s="56"/>
      <c r="K78" s="414"/>
    </row>
    <row r="79" spans="1:11" s="23" customFormat="1" ht="8.85" customHeight="1">
      <c r="A79" s="2"/>
      <c r="B79" s="7"/>
      <c r="C79" s="7"/>
      <c r="D79" s="2"/>
      <c r="E79" s="22"/>
      <c r="F79" s="22"/>
      <c r="G79" s="24"/>
      <c r="H79" s="24"/>
      <c r="I79" s="22"/>
      <c r="J79" s="33">
        <v>17187930</v>
      </c>
      <c r="K79" s="414"/>
    </row>
    <row r="80" spans="1:11" s="43" customFormat="1" ht="9.9499999999999993" customHeight="1">
      <c r="A80" s="42" t="s">
        <v>74</v>
      </c>
      <c r="B80" s="56"/>
      <c r="C80" s="56"/>
      <c r="D80" s="42"/>
      <c r="E80" s="105"/>
      <c r="F80" s="105"/>
      <c r="G80" s="106"/>
      <c r="H80" s="106"/>
      <c r="I80" s="105"/>
      <c r="J80" s="56"/>
      <c r="K80" s="414"/>
    </row>
    <row r="81" spans="1:11" s="23" customFormat="1" ht="8.65" customHeight="1">
      <c r="A81" s="10" t="s">
        <v>62</v>
      </c>
      <c r="B81" s="118"/>
      <c r="C81" s="118"/>
      <c r="D81" s="4"/>
      <c r="E81" s="13">
        <v>34599</v>
      </c>
      <c r="F81" s="13">
        <v>44703</v>
      </c>
      <c r="G81" s="13">
        <v>33695</v>
      </c>
      <c r="H81" s="13">
        <v>45190</v>
      </c>
      <c r="I81" s="14">
        <v>33406</v>
      </c>
      <c r="J81" s="7"/>
      <c r="K81" s="414"/>
    </row>
    <row r="82" spans="1:11" s="23" customFormat="1" ht="8.65" customHeight="1">
      <c r="A82" s="10" t="s">
        <v>63</v>
      </c>
      <c r="B82" s="118"/>
      <c r="C82" s="118"/>
      <c r="D82" s="4"/>
      <c r="E82" s="13">
        <v>20878</v>
      </c>
      <c r="F82" s="13">
        <v>25841</v>
      </c>
      <c r="G82" s="13">
        <v>16089</v>
      </c>
      <c r="H82" s="13">
        <v>21137</v>
      </c>
      <c r="I82" s="14">
        <v>129747</v>
      </c>
      <c r="J82" s="7"/>
      <c r="K82" s="414"/>
    </row>
    <row r="83" spans="1:11" s="23" customFormat="1" ht="8.65" customHeight="1">
      <c r="A83" s="10" t="s">
        <v>64</v>
      </c>
      <c r="B83" s="118"/>
      <c r="C83" s="118"/>
      <c r="D83" s="4"/>
      <c r="E83" s="13">
        <v>358643</v>
      </c>
      <c r="F83" s="13">
        <v>330135</v>
      </c>
      <c r="G83" s="13">
        <v>338079</v>
      </c>
      <c r="H83" s="13">
        <v>313433</v>
      </c>
      <c r="I83" s="14">
        <v>302277</v>
      </c>
      <c r="J83" s="7"/>
      <c r="K83" s="414"/>
    </row>
    <row r="84" spans="1:11" s="23" customFormat="1" ht="8.65" customHeight="1">
      <c r="A84" s="10" t="s">
        <v>65</v>
      </c>
      <c r="B84" s="118"/>
      <c r="C84" s="118"/>
      <c r="D84" s="4"/>
      <c r="E84" s="13">
        <v>0</v>
      </c>
      <c r="F84" s="13">
        <v>0</v>
      </c>
      <c r="G84" s="13">
        <v>0</v>
      </c>
      <c r="H84" s="13">
        <v>0</v>
      </c>
      <c r="I84" s="14">
        <v>0</v>
      </c>
      <c r="J84" s="7"/>
      <c r="K84" s="414"/>
    </row>
    <row r="85" spans="1:11" s="23" customFormat="1" ht="8.65" customHeight="1">
      <c r="A85" s="10" t="s">
        <v>66</v>
      </c>
      <c r="B85" s="118"/>
      <c r="C85" s="118"/>
      <c r="D85" s="4"/>
      <c r="E85" s="13">
        <v>16572</v>
      </c>
      <c r="F85" s="13">
        <v>0</v>
      </c>
      <c r="G85" s="13">
        <v>0</v>
      </c>
      <c r="H85" s="13">
        <v>0</v>
      </c>
      <c r="I85" s="14">
        <v>0</v>
      </c>
      <c r="J85" s="7"/>
      <c r="K85" s="414"/>
    </row>
    <row r="86" spans="1:11" s="23" customFormat="1" ht="8.65" customHeight="1">
      <c r="A86" s="10" t="s">
        <v>67</v>
      </c>
      <c r="B86" s="118"/>
      <c r="C86" s="118"/>
      <c r="D86" s="4"/>
      <c r="E86" s="13">
        <v>1357</v>
      </c>
      <c r="F86" s="13">
        <v>1222</v>
      </c>
      <c r="G86" s="13">
        <v>1228</v>
      </c>
      <c r="H86" s="13">
        <v>1217</v>
      </c>
      <c r="I86" s="14">
        <v>1438</v>
      </c>
      <c r="J86" s="7"/>
      <c r="K86" s="414"/>
    </row>
    <row r="87" spans="1:11" s="23" customFormat="1" ht="8.65" customHeight="1">
      <c r="A87" s="10" t="s">
        <v>68</v>
      </c>
      <c r="B87" s="118"/>
      <c r="C87" s="118"/>
      <c r="D87" s="4"/>
      <c r="E87" s="13">
        <v>76878</v>
      </c>
      <c r="F87" s="13">
        <v>65849</v>
      </c>
      <c r="G87" s="13">
        <v>79719</v>
      </c>
      <c r="H87" s="13">
        <v>84913</v>
      </c>
      <c r="I87" s="14">
        <v>49928</v>
      </c>
      <c r="J87" s="7"/>
      <c r="K87" s="414"/>
    </row>
    <row r="88" spans="1:11" s="23" customFormat="1" ht="8.65" customHeight="1">
      <c r="A88" s="10" t="s">
        <v>69</v>
      </c>
      <c r="B88" s="118"/>
      <c r="C88" s="118"/>
      <c r="D88" s="4"/>
      <c r="E88" s="13">
        <v>539042</v>
      </c>
      <c r="F88" s="13">
        <v>520454</v>
      </c>
      <c r="G88" s="13">
        <v>549104</v>
      </c>
      <c r="H88" s="13">
        <v>540022</v>
      </c>
      <c r="I88" s="14">
        <v>574917</v>
      </c>
      <c r="J88" s="7"/>
      <c r="K88" s="414"/>
    </row>
    <row r="89" spans="1:11" s="23" customFormat="1" ht="8.65" customHeight="1">
      <c r="A89" s="10" t="s">
        <v>70</v>
      </c>
      <c r="B89" s="118"/>
      <c r="C89" s="118"/>
      <c r="D89" s="4"/>
      <c r="E89" s="13">
        <v>179119</v>
      </c>
      <c r="F89" s="13">
        <v>156011</v>
      </c>
      <c r="G89" s="13">
        <v>210080</v>
      </c>
      <c r="H89" s="13">
        <v>221917</v>
      </c>
      <c r="I89" s="14">
        <v>217606</v>
      </c>
      <c r="J89" s="7"/>
      <c r="K89" s="414"/>
    </row>
    <row r="90" spans="1:11" s="23" customFormat="1" ht="8.65" customHeight="1">
      <c r="A90" s="10" t="s">
        <v>71</v>
      </c>
      <c r="B90" s="118"/>
      <c r="C90" s="118"/>
      <c r="D90" s="4"/>
      <c r="E90" s="13">
        <v>1931200</v>
      </c>
      <c r="F90" s="13">
        <v>2060197</v>
      </c>
      <c r="G90" s="13">
        <v>2061274</v>
      </c>
      <c r="H90" s="13">
        <v>2175488</v>
      </c>
      <c r="I90" s="14">
        <v>2359341</v>
      </c>
      <c r="J90" s="7"/>
      <c r="K90" s="414"/>
    </row>
    <row r="91" spans="1:11" s="23" customFormat="1" ht="8.1" customHeight="1">
      <c r="A91" s="10"/>
      <c r="B91" s="118"/>
      <c r="C91" s="118"/>
      <c r="D91" s="4"/>
      <c r="E91" s="13"/>
      <c r="F91" s="13"/>
      <c r="G91" s="13"/>
      <c r="H91" s="13" t="s">
        <v>75</v>
      </c>
      <c r="I91" s="13"/>
      <c r="J91" s="7"/>
      <c r="K91" s="414"/>
    </row>
    <row r="92" spans="1:11" s="114" customFormat="1" ht="9.9499999999999993" customHeight="1">
      <c r="A92" s="46" t="s">
        <v>76</v>
      </c>
      <c r="B92" s="126"/>
      <c r="C92" s="126"/>
      <c r="D92" s="91"/>
      <c r="E92" s="55">
        <v>3158288</v>
      </c>
      <c r="F92" s="55">
        <v>3204412</v>
      </c>
      <c r="G92" s="55">
        <v>3289268</v>
      </c>
      <c r="H92" s="55">
        <v>3403317</v>
      </c>
      <c r="I92" s="55">
        <v>3668660</v>
      </c>
      <c r="J92" s="113">
        <v>16723945</v>
      </c>
      <c r="K92" s="414"/>
    </row>
    <row r="93" spans="1:11" s="40" customFormat="1" ht="12" customHeight="1">
      <c r="A93" s="145">
        <v>47</v>
      </c>
      <c r="B93" s="127" t="s">
        <v>309</v>
      </c>
      <c r="C93" s="39"/>
      <c r="D93" s="1144" t="s">
        <v>29</v>
      </c>
      <c r="E93" s="1144"/>
      <c r="F93" s="1144"/>
      <c r="G93" s="1144"/>
      <c r="H93" s="1144"/>
      <c r="I93" s="76" t="s">
        <v>241</v>
      </c>
      <c r="J93" s="39"/>
      <c r="K93" s="415"/>
    </row>
    <row r="94" spans="1:11" s="41" customFormat="1" ht="9.9499999999999993" customHeight="1">
      <c r="A94" s="128"/>
      <c r="B94" s="29"/>
      <c r="C94" s="29"/>
      <c r="D94" s="27"/>
      <c r="E94" s="27"/>
      <c r="F94" s="27"/>
      <c r="G94" s="27"/>
      <c r="H94" s="27"/>
      <c r="I94" s="26"/>
      <c r="J94" s="29"/>
      <c r="K94" s="415"/>
    </row>
    <row r="95" spans="1:11" s="25" customFormat="1" ht="9.9499999999999993" customHeight="1" thickBot="1">
      <c r="A95" s="1"/>
      <c r="B95" s="3"/>
      <c r="C95" s="3"/>
      <c r="D95" s="94" t="s">
        <v>31</v>
      </c>
      <c r="E95" s="95">
        <v>2005</v>
      </c>
      <c r="F95" s="95">
        <v>2006</v>
      </c>
      <c r="G95" s="95">
        <v>2007</v>
      </c>
      <c r="H95" s="95">
        <v>2008</v>
      </c>
      <c r="I95" s="95">
        <v>2009</v>
      </c>
      <c r="J95" s="3"/>
      <c r="K95" s="415"/>
    </row>
    <row r="96" spans="1:11" s="25" customFormat="1" ht="9.9499999999999993" customHeight="1" thickBot="1">
      <c r="A96" s="1145" t="s">
        <v>73</v>
      </c>
      <c r="B96" s="1146"/>
      <c r="C96" s="1147"/>
      <c r="D96" s="31"/>
      <c r="E96" s="3"/>
      <c r="F96" s="3"/>
      <c r="G96" s="3"/>
      <c r="H96" s="3"/>
      <c r="I96" s="3"/>
      <c r="J96" s="3"/>
      <c r="K96" s="415"/>
    </row>
    <row r="97" spans="1:11" s="23" customFormat="1" ht="9.9499999999999993" customHeight="1">
      <c r="A97" s="2"/>
      <c r="B97" s="7"/>
      <c r="C97" s="7"/>
      <c r="D97" s="2"/>
      <c r="E97" s="7"/>
      <c r="F97" s="7"/>
      <c r="G97" s="7"/>
      <c r="H97" s="7"/>
      <c r="I97" s="7"/>
      <c r="J97" s="7"/>
      <c r="K97" s="414"/>
    </row>
    <row r="98" spans="1:11" s="43" customFormat="1" ht="9.9499999999999993" customHeight="1">
      <c r="A98" s="42" t="s">
        <v>77</v>
      </c>
      <c r="B98" s="56"/>
      <c r="C98" s="56"/>
      <c r="D98" s="109"/>
      <c r="E98" s="105"/>
      <c r="F98" s="105"/>
      <c r="G98" s="106"/>
      <c r="H98" s="106"/>
      <c r="I98" s="105"/>
      <c r="J98" s="56"/>
      <c r="K98" s="414"/>
    </row>
    <row r="99" spans="1:11" s="23" customFormat="1" ht="8.65" customHeight="1">
      <c r="A99" s="10" t="s">
        <v>62</v>
      </c>
      <c r="B99" s="118"/>
      <c r="C99" s="118"/>
      <c r="D99" s="4"/>
      <c r="E99" s="13">
        <v>-259558</v>
      </c>
      <c r="F99" s="13">
        <v>-253309</v>
      </c>
      <c r="G99" s="13">
        <v>-262249</v>
      </c>
      <c r="H99" s="13">
        <v>-272908</v>
      </c>
      <c r="I99" s="13">
        <v>-276201</v>
      </c>
      <c r="J99" s="7"/>
      <c r="K99" s="414"/>
    </row>
    <row r="100" spans="1:11" s="23" customFormat="1" ht="8.65" customHeight="1">
      <c r="A100" s="10" t="s">
        <v>63</v>
      </c>
      <c r="B100" s="118"/>
      <c r="C100" s="118"/>
      <c r="D100" s="4"/>
      <c r="E100" s="13">
        <v>-76308</v>
      </c>
      <c r="F100" s="13">
        <v>-73931</v>
      </c>
      <c r="G100" s="13">
        <v>-74869</v>
      </c>
      <c r="H100" s="13">
        <v>-68316</v>
      </c>
      <c r="I100" s="13">
        <v>-2465</v>
      </c>
      <c r="J100" s="7"/>
      <c r="K100" s="414"/>
    </row>
    <row r="101" spans="1:11" s="23" customFormat="1" ht="8.65" customHeight="1">
      <c r="A101" s="10" t="s">
        <v>64</v>
      </c>
      <c r="B101" s="118"/>
      <c r="C101" s="118"/>
      <c r="D101" s="4"/>
      <c r="E101" s="13">
        <v>-757685</v>
      </c>
      <c r="F101" s="13">
        <v>-750188</v>
      </c>
      <c r="G101" s="13">
        <v>-804689</v>
      </c>
      <c r="H101" s="13">
        <v>-789877</v>
      </c>
      <c r="I101" s="13">
        <v>-721622</v>
      </c>
      <c r="J101" s="7"/>
      <c r="K101" s="414"/>
    </row>
    <row r="102" spans="1:11" s="23" customFormat="1" ht="8.65" customHeight="1">
      <c r="A102" s="10" t="s">
        <v>65</v>
      </c>
      <c r="B102" s="118"/>
      <c r="C102" s="118"/>
      <c r="D102" s="4"/>
      <c r="E102" s="13">
        <v>-37346</v>
      </c>
      <c r="F102" s="13">
        <v>-37631</v>
      </c>
      <c r="G102" s="13">
        <v>-34581</v>
      </c>
      <c r="H102" s="13">
        <v>-37418</v>
      </c>
      <c r="I102" s="13">
        <v>-36491</v>
      </c>
      <c r="J102" s="7"/>
      <c r="K102" s="414"/>
    </row>
    <row r="103" spans="1:11" s="23" customFormat="1" ht="8.65" customHeight="1">
      <c r="A103" s="10" t="s">
        <v>66</v>
      </c>
      <c r="B103" s="118"/>
      <c r="C103" s="118"/>
      <c r="D103" s="4"/>
      <c r="E103" s="13">
        <v>-8435</v>
      </c>
      <c r="F103" s="13">
        <v>-24051</v>
      </c>
      <c r="G103" s="13">
        <v>-27319</v>
      </c>
      <c r="H103" s="13">
        <v>-29894</v>
      </c>
      <c r="I103" s="13">
        <v>-26563</v>
      </c>
      <c r="J103" s="7"/>
      <c r="K103" s="414"/>
    </row>
    <row r="104" spans="1:11" s="23" customFormat="1" ht="8.65" customHeight="1">
      <c r="A104" s="10" t="s">
        <v>67</v>
      </c>
      <c r="B104" s="118"/>
      <c r="C104" s="118"/>
      <c r="D104" s="4"/>
      <c r="E104" s="13">
        <v>-269595</v>
      </c>
      <c r="F104" s="13">
        <v>-273053</v>
      </c>
      <c r="G104" s="13">
        <v>-312368</v>
      </c>
      <c r="H104" s="13">
        <v>-304937</v>
      </c>
      <c r="I104" s="13">
        <v>-341573</v>
      </c>
      <c r="J104" s="7"/>
      <c r="K104" s="414"/>
    </row>
    <row r="105" spans="1:11" s="23" customFormat="1" ht="8.65" customHeight="1">
      <c r="A105" s="10" t="s">
        <v>68</v>
      </c>
      <c r="B105" s="118"/>
      <c r="C105" s="118"/>
      <c r="D105" s="4"/>
      <c r="E105" s="13">
        <v>-368018</v>
      </c>
      <c r="F105" s="13">
        <v>-425377</v>
      </c>
      <c r="G105" s="13">
        <v>-394544</v>
      </c>
      <c r="H105" s="13">
        <v>-394654</v>
      </c>
      <c r="I105" s="13">
        <v>-405366</v>
      </c>
      <c r="J105" s="7"/>
      <c r="K105" s="414"/>
    </row>
    <row r="106" spans="1:11" s="23" customFormat="1" ht="8.65" customHeight="1">
      <c r="A106" s="10" t="s">
        <v>69</v>
      </c>
      <c r="B106" s="118"/>
      <c r="C106" s="118"/>
      <c r="D106" s="4"/>
      <c r="E106" s="13">
        <v>-65218</v>
      </c>
      <c r="F106" s="13">
        <v>-89512</v>
      </c>
      <c r="G106" s="13">
        <v>-96155</v>
      </c>
      <c r="H106" s="13">
        <v>-86445</v>
      </c>
      <c r="I106" s="13">
        <v>-125174</v>
      </c>
      <c r="J106" s="7"/>
      <c r="K106" s="414"/>
    </row>
    <row r="107" spans="1:11" s="23" customFormat="1" ht="8.65" customHeight="1">
      <c r="A107" s="10" t="s">
        <v>70</v>
      </c>
      <c r="B107" s="118"/>
      <c r="C107" s="118"/>
      <c r="D107" s="4"/>
      <c r="E107" s="13">
        <v>41028</v>
      </c>
      <c r="F107" s="13">
        <v>47262</v>
      </c>
      <c r="G107" s="13">
        <v>75824</v>
      </c>
      <c r="H107" s="13">
        <v>77608</v>
      </c>
      <c r="I107" s="13">
        <v>70349</v>
      </c>
      <c r="J107" s="7"/>
      <c r="K107" s="414"/>
    </row>
    <row r="108" spans="1:11" s="23" customFormat="1" ht="8.65" customHeight="1">
      <c r="A108" s="10" t="s">
        <v>71</v>
      </c>
      <c r="B108" s="118"/>
      <c r="C108" s="118"/>
      <c r="D108" s="4"/>
      <c r="E108" s="13">
        <v>1568250</v>
      </c>
      <c r="F108" s="13">
        <v>1703634</v>
      </c>
      <c r="G108" s="13">
        <v>1762257</v>
      </c>
      <c r="H108" s="13">
        <v>1851734</v>
      </c>
      <c r="I108" s="13">
        <v>2033962</v>
      </c>
      <c r="J108" s="7"/>
      <c r="K108" s="414"/>
    </row>
    <row r="109" spans="1:11" s="23" customFormat="1" ht="8.65" customHeight="1">
      <c r="A109" s="10"/>
      <c r="B109" s="118"/>
      <c r="C109" s="118"/>
      <c r="D109" s="4"/>
      <c r="E109" s="13"/>
      <c r="F109" s="13"/>
      <c r="G109" s="13"/>
      <c r="H109" s="13"/>
      <c r="I109" s="13"/>
      <c r="J109" s="7"/>
      <c r="K109" s="414"/>
    </row>
    <row r="110" spans="1:11" s="43" customFormat="1" ht="9.9499999999999993" customHeight="1">
      <c r="A110" s="110" t="s">
        <v>262</v>
      </c>
      <c r="B110" s="120"/>
      <c r="C110" s="120"/>
      <c r="D110" s="112"/>
      <c r="E110" s="90">
        <v>-232885</v>
      </c>
      <c r="F110" s="90">
        <v>-176156</v>
      </c>
      <c r="G110" s="90">
        <v>-168693</v>
      </c>
      <c r="H110" s="90">
        <v>-55107</v>
      </c>
      <c r="I110" s="90">
        <v>168856</v>
      </c>
      <c r="J110" s="111">
        <v>-463985</v>
      </c>
      <c r="K110" s="414"/>
    </row>
    <row r="111" spans="1:11" s="23" customFormat="1" ht="9.9499999999999993" customHeight="1">
      <c r="A111" s="2"/>
      <c r="B111" s="7"/>
      <c r="C111" s="7"/>
      <c r="D111" s="2"/>
      <c r="E111" s="22"/>
      <c r="F111" s="22"/>
      <c r="G111" s="24"/>
      <c r="H111" s="24"/>
      <c r="I111" s="22"/>
      <c r="J111" s="7"/>
      <c r="K111" s="414"/>
    </row>
    <row r="112" spans="1:11" s="43" customFormat="1" ht="9.9499999999999993" customHeight="1">
      <c r="A112" s="42" t="s">
        <v>78</v>
      </c>
      <c r="B112" s="56"/>
      <c r="C112" s="56"/>
      <c r="D112" s="109"/>
      <c r="E112" s="56"/>
      <c r="F112" s="56"/>
      <c r="G112" s="56"/>
      <c r="H112" s="56"/>
      <c r="I112" s="56"/>
      <c r="J112" s="56"/>
      <c r="K112" s="414"/>
    </row>
    <row r="113" spans="1:12" s="25" customFormat="1" ht="8.85" customHeight="1">
      <c r="A113" s="2"/>
      <c r="B113" s="3"/>
      <c r="C113" s="3"/>
      <c r="D113" s="2"/>
      <c r="E113" s="7"/>
      <c r="F113" s="7"/>
      <c r="G113" s="7"/>
      <c r="H113" s="7"/>
      <c r="I113" s="7"/>
      <c r="J113" s="7"/>
      <c r="K113" s="415"/>
    </row>
    <row r="114" spans="1:12" s="43" customFormat="1" ht="9.9499999999999993" customHeight="1">
      <c r="A114" s="42" t="s">
        <v>61</v>
      </c>
      <c r="B114" s="56"/>
      <c r="C114" s="56"/>
      <c r="D114" s="109"/>
      <c r="E114" s="105"/>
      <c r="F114" s="105"/>
      <c r="G114" s="106"/>
      <c r="H114" s="106"/>
      <c r="I114" s="105"/>
      <c r="J114" s="56"/>
      <c r="K114" s="414"/>
    </row>
    <row r="115" spans="1:12" s="23" customFormat="1" ht="8.65" customHeight="1">
      <c r="A115" s="10" t="s">
        <v>79</v>
      </c>
      <c r="B115" s="118"/>
      <c r="C115" s="118"/>
      <c r="D115" s="4"/>
      <c r="E115" s="13">
        <v>1002869</v>
      </c>
      <c r="F115" s="13">
        <v>996028</v>
      </c>
      <c r="G115" s="13">
        <v>1011058</v>
      </c>
      <c r="H115" s="13">
        <v>987677</v>
      </c>
      <c r="I115" s="14">
        <v>911379</v>
      </c>
      <c r="J115" s="7"/>
      <c r="K115" s="414"/>
    </row>
    <row r="116" spans="1:12" s="23" customFormat="1" ht="8.65" customHeight="1">
      <c r="A116" s="10" t="s">
        <v>80</v>
      </c>
      <c r="B116" s="118"/>
      <c r="C116" s="118"/>
      <c r="D116" s="4"/>
      <c r="E116" s="13">
        <v>656091</v>
      </c>
      <c r="F116" s="13">
        <v>702185</v>
      </c>
      <c r="G116" s="13">
        <v>657994</v>
      </c>
      <c r="H116" s="13">
        <v>687759</v>
      </c>
      <c r="I116" s="14">
        <v>772431</v>
      </c>
      <c r="J116" s="7"/>
      <c r="K116" s="414"/>
    </row>
    <row r="117" spans="1:12" s="23" customFormat="1" ht="8.65" customHeight="1">
      <c r="A117" s="10" t="s">
        <v>81</v>
      </c>
      <c r="B117" s="118"/>
      <c r="C117" s="118"/>
      <c r="D117" s="4"/>
      <c r="E117" s="13">
        <v>230897</v>
      </c>
      <c r="F117" s="13">
        <v>227869</v>
      </c>
      <c r="G117" s="13">
        <v>216778</v>
      </c>
      <c r="H117" s="13">
        <v>230537</v>
      </c>
      <c r="I117" s="14">
        <v>220832</v>
      </c>
      <c r="J117" s="7"/>
      <c r="K117" s="414"/>
    </row>
    <row r="118" spans="1:12" s="23" customFormat="1" ht="8.65" customHeight="1">
      <c r="A118" s="10" t="s">
        <v>82</v>
      </c>
      <c r="B118" s="118"/>
      <c r="C118" s="118"/>
      <c r="D118" s="4"/>
      <c r="E118" s="13">
        <v>236845</v>
      </c>
      <c r="F118" s="13">
        <v>255423</v>
      </c>
      <c r="G118" s="13">
        <v>242569</v>
      </c>
      <c r="H118" s="13">
        <v>286617</v>
      </c>
      <c r="I118" s="14">
        <v>282946</v>
      </c>
      <c r="J118" s="7"/>
      <c r="K118" s="414"/>
    </row>
    <row r="119" spans="1:12" s="23" customFormat="1" ht="8.65" customHeight="1">
      <c r="A119" s="10" t="s">
        <v>83</v>
      </c>
      <c r="B119" s="118"/>
      <c r="C119" s="118"/>
      <c r="D119" s="4"/>
      <c r="E119" s="13">
        <v>0</v>
      </c>
      <c r="F119" s="13">
        <v>0</v>
      </c>
      <c r="G119" s="13">
        <v>0</v>
      </c>
      <c r="H119" s="13">
        <v>0</v>
      </c>
      <c r="I119" s="14">
        <v>0</v>
      </c>
      <c r="J119" s="7"/>
      <c r="K119" s="414"/>
    </row>
    <row r="120" spans="1:12" s="23" customFormat="1" ht="8.65" customHeight="1">
      <c r="A120" s="10" t="s">
        <v>84</v>
      </c>
      <c r="B120" s="118"/>
      <c r="C120" s="118"/>
      <c r="D120" s="4"/>
      <c r="E120" s="13">
        <v>684665</v>
      </c>
      <c r="F120" s="13">
        <v>655101</v>
      </c>
      <c r="G120" s="13">
        <v>748701</v>
      </c>
      <c r="H120" s="13">
        <v>724974</v>
      </c>
      <c r="I120" s="14">
        <v>725194</v>
      </c>
      <c r="J120" s="7"/>
      <c r="K120" s="414"/>
    </row>
    <row r="121" spans="1:12" s="23" customFormat="1" ht="8.65" customHeight="1">
      <c r="A121" s="10" t="s">
        <v>85</v>
      </c>
      <c r="B121" s="118"/>
      <c r="C121" s="118"/>
      <c r="D121" s="4"/>
      <c r="E121" s="13">
        <v>425596</v>
      </c>
      <c r="F121" s="13">
        <v>403510</v>
      </c>
      <c r="G121" s="13">
        <v>449061</v>
      </c>
      <c r="H121" s="13">
        <v>408434</v>
      </c>
      <c r="I121" s="14">
        <v>442673</v>
      </c>
      <c r="J121" s="7"/>
      <c r="K121" s="414"/>
    </row>
    <row r="122" spans="1:12" s="23" customFormat="1" ht="8.65" customHeight="1">
      <c r="A122" s="10" t="s">
        <v>86</v>
      </c>
      <c r="B122" s="118"/>
      <c r="C122" s="118"/>
      <c r="D122" s="4"/>
      <c r="E122" s="13">
        <v>47090</v>
      </c>
      <c r="F122" s="13">
        <v>41756</v>
      </c>
      <c r="G122" s="13">
        <v>46166</v>
      </c>
      <c r="H122" s="13">
        <v>42566</v>
      </c>
      <c r="I122" s="14">
        <v>44833</v>
      </c>
      <c r="J122" s="7"/>
      <c r="K122" s="414"/>
    </row>
    <row r="123" spans="1:12" s="23" customFormat="1" ht="8.65" customHeight="1">
      <c r="A123" s="10" t="s">
        <v>87</v>
      </c>
      <c r="B123" s="118"/>
      <c r="C123" s="118"/>
      <c r="D123" s="4"/>
      <c r="E123" s="13">
        <v>32418</v>
      </c>
      <c r="F123" s="13">
        <v>24317</v>
      </c>
      <c r="G123" s="13">
        <v>32063</v>
      </c>
      <c r="H123" s="13">
        <v>42322</v>
      </c>
      <c r="I123" s="14">
        <v>52986</v>
      </c>
      <c r="J123" s="7"/>
      <c r="K123" s="414"/>
    </row>
    <row r="124" spans="1:12" s="23" customFormat="1" ht="8.65" customHeight="1">
      <c r="A124" s="10" t="s">
        <v>88</v>
      </c>
      <c r="B124" s="118"/>
      <c r="C124" s="118"/>
      <c r="D124" s="4"/>
      <c r="E124" s="13">
        <v>74702</v>
      </c>
      <c r="F124" s="13">
        <v>74379</v>
      </c>
      <c r="G124" s="13">
        <v>53571</v>
      </c>
      <c r="H124" s="13">
        <v>47538</v>
      </c>
      <c r="I124" s="14">
        <v>46530</v>
      </c>
      <c r="J124" s="33">
        <v>296720</v>
      </c>
      <c r="K124" s="414"/>
    </row>
    <row r="125" spans="1:12" s="23" customFormat="1" ht="8.65" customHeight="1">
      <c r="A125" s="10"/>
      <c r="B125" s="118"/>
      <c r="C125" s="118"/>
      <c r="D125" s="4"/>
      <c r="E125" s="13"/>
      <c r="F125" s="13"/>
      <c r="G125" s="13"/>
      <c r="H125" s="13"/>
      <c r="I125" s="13"/>
      <c r="J125" s="7"/>
      <c r="K125" s="414"/>
    </row>
    <row r="126" spans="1:12" s="43" customFormat="1" ht="9.9499999999999993" customHeight="1">
      <c r="A126" s="46" t="s">
        <v>72</v>
      </c>
      <c r="B126" s="120"/>
      <c r="C126" s="120"/>
      <c r="D126" s="91"/>
      <c r="E126" s="55">
        <v>3391173</v>
      </c>
      <c r="F126" s="55">
        <v>3380568</v>
      </c>
      <c r="G126" s="55">
        <v>3457961</v>
      </c>
      <c r="H126" s="55">
        <v>3458424</v>
      </c>
      <c r="I126" s="55">
        <v>3499804</v>
      </c>
      <c r="J126" s="108" t="s">
        <v>270</v>
      </c>
      <c r="K126" s="414"/>
      <c r="L126" s="143"/>
    </row>
    <row r="127" spans="1:12" s="25" customFormat="1" ht="8.85" customHeight="1">
      <c r="A127" s="403" t="s">
        <v>457</v>
      </c>
      <c r="B127" s="404"/>
      <c r="C127" s="404"/>
      <c r="D127" s="403"/>
      <c r="E127" s="405">
        <f>E126-E122-E123-E124</f>
        <v>3236963</v>
      </c>
      <c r="F127" s="405">
        <f>F126-F122-F123-F124</f>
        <v>3240116</v>
      </c>
      <c r="G127" s="405">
        <f>G126-G122-G123-G124</f>
        <v>3326161</v>
      </c>
      <c r="H127" s="405">
        <f>H126-H122-H123-H124</f>
        <v>3325998</v>
      </c>
      <c r="I127" s="405">
        <f>I126-I122-I123-I124</f>
        <v>3355455</v>
      </c>
      <c r="J127" s="33">
        <v>17187930</v>
      </c>
      <c r="K127" s="414">
        <f>SUM(E127:I127)</f>
        <v>16484693</v>
      </c>
    </row>
    <row r="128" spans="1:12" s="25" customFormat="1" ht="9.9499999999999993" customHeight="1">
      <c r="A128" s="42" t="s">
        <v>74</v>
      </c>
      <c r="B128" s="7"/>
      <c r="C128" s="7"/>
      <c r="D128" s="2"/>
      <c r="E128" s="22"/>
      <c r="F128" s="22"/>
      <c r="G128" s="24"/>
      <c r="H128" s="24"/>
      <c r="I128" s="22"/>
      <c r="J128" s="7"/>
      <c r="K128" s="414"/>
    </row>
    <row r="129" spans="1:12" s="25" customFormat="1" ht="8.65" customHeight="1">
      <c r="A129" s="10" t="s">
        <v>89</v>
      </c>
      <c r="B129" s="118"/>
      <c r="C129" s="118"/>
      <c r="D129" s="4"/>
      <c r="E129" s="13">
        <v>1702078</v>
      </c>
      <c r="F129" s="13">
        <v>1863882</v>
      </c>
      <c r="G129" s="13">
        <v>1899593</v>
      </c>
      <c r="H129" s="13">
        <v>1969796</v>
      </c>
      <c r="I129" s="14">
        <v>2165477</v>
      </c>
      <c r="J129" s="7"/>
      <c r="K129" s="414"/>
    </row>
    <row r="130" spans="1:12" s="25" customFormat="1" ht="8.65" customHeight="1">
      <c r="A130" s="10" t="s">
        <v>90</v>
      </c>
      <c r="B130" s="118"/>
      <c r="C130" s="118"/>
      <c r="D130" s="4"/>
      <c r="E130" s="13">
        <v>48578</v>
      </c>
      <c r="F130" s="13">
        <v>62599</v>
      </c>
      <c r="G130" s="13">
        <v>46593</v>
      </c>
      <c r="H130" s="13">
        <v>50964</v>
      </c>
      <c r="I130" s="14">
        <v>53951</v>
      </c>
      <c r="J130" s="7"/>
      <c r="K130" s="414"/>
    </row>
    <row r="131" spans="1:12" s="25" customFormat="1" ht="8.65" customHeight="1">
      <c r="A131" s="10" t="s">
        <v>91</v>
      </c>
      <c r="B131" s="118"/>
      <c r="C131" s="118"/>
      <c r="D131" s="4"/>
      <c r="E131" s="13">
        <v>159814</v>
      </c>
      <c r="F131" s="13">
        <v>160067</v>
      </c>
      <c r="G131" s="13">
        <v>151497</v>
      </c>
      <c r="H131" s="13">
        <v>172084</v>
      </c>
      <c r="I131" s="14">
        <v>164586</v>
      </c>
      <c r="J131" s="7"/>
      <c r="K131" s="414"/>
    </row>
    <row r="132" spans="1:12" s="25" customFormat="1" ht="8.65" customHeight="1">
      <c r="A132" s="10" t="s">
        <v>92</v>
      </c>
      <c r="B132" s="118"/>
      <c r="C132" s="118"/>
      <c r="D132" s="4"/>
      <c r="E132" s="13">
        <v>767592</v>
      </c>
      <c r="F132" s="13">
        <v>711632</v>
      </c>
      <c r="G132" s="13">
        <v>806563</v>
      </c>
      <c r="H132" s="13">
        <v>806930</v>
      </c>
      <c r="I132" s="14">
        <v>763583</v>
      </c>
      <c r="J132" s="7"/>
      <c r="K132" s="414"/>
    </row>
    <row r="133" spans="1:12" s="25" customFormat="1" ht="8.65" customHeight="1">
      <c r="A133" s="10" t="s">
        <v>230</v>
      </c>
      <c r="B133" s="118"/>
      <c r="C133" s="118"/>
      <c r="D133" s="4"/>
      <c r="E133" s="13">
        <v>6512</v>
      </c>
      <c r="F133" s="13">
        <v>25166</v>
      </c>
      <c r="G133" s="13">
        <v>6020</v>
      </c>
      <c r="H133" s="13">
        <v>4802</v>
      </c>
      <c r="I133" s="14">
        <v>21404</v>
      </c>
      <c r="J133" s="7"/>
      <c r="K133" s="414"/>
    </row>
    <row r="134" spans="1:12" s="25" customFormat="1" ht="8.65" customHeight="1">
      <c r="A134" s="10" t="s">
        <v>93</v>
      </c>
      <c r="B134" s="118"/>
      <c r="C134" s="118"/>
      <c r="D134" s="4"/>
      <c r="E134" s="13">
        <v>65083</v>
      </c>
      <c r="F134" s="13">
        <v>55358</v>
      </c>
      <c r="G134" s="13">
        <v>48783</v>
      </c>
      <c r="H134" s="13">
        <v>39531</v>
      </c>
      <c r="I134" s="14">
        <v>129355</v>
      </c>
      <c r="J134" s="7"/>
      <c r="K134" s="414"/>
    </row>
    <row r="135" spans="1:12" s="25" customFormat="1" ht="8.65" customHeight="1">
      <c r="A135" s="10" t="s">
        <v>94</v>
      </c>
      <c r="B135" s="118"/>
      <c r="C135" s="118"/>
      <c r="D135" s="4"/>
      <c r="E135" s="13">
        <v>280240</v>
      </c>
      <c r="F135" s="13">
        <v>198206</v>
      </c>
      <c r="G135" s="13">
        <v>228091</v>
      </c>
      <c r="H135" s="13">
        <v>269107</v>
      </c>
      <c r="I135" s="14">
        <v>259903</v>
      </c>
      <c r="J135" s="7"/>
      <c r="K135" s="414"/>
    </row>
    <row r="136" spans="1:12" s="25" customFormat="1" ht="8.65" customHeight="1">
      <c r="A136" s="10" t="s">
        <v>95</v>
      </c>
      <c r="B136" s="118"/>
      <c r="C136" s="118"/>
      <c r="D136" s="4"/>
      <c r="E136" s="13">
        <v>47091</v>
      </c>
      <c r="F136" s="13">
        <v>41756</v>
      </c>
      <c r="G136" s="13">
        <v>46166</v>
      </c>
      <c r="H136" s="13">
        <v>42565</v>
      </c>
      <c r="I136" s="14">
        <v>44833</v>
      </c>
      <c r="J136" s="7"/>
      <c r="K136" s="414"/>
    </row>
    <row r="137" spans="1:12" s="25" customFormat="1" ht="8.65" customHeight="1">
      <c r="A137" s="10" t="s">
        <v>96</v>
      </c>
      <c r="B137" s="118"/>
      <c r="C137" s="118"/>
      <c r="D137" s="4"/>
      <c r="E137" s="13">
        <v>6598</v>
      </c>
      <c r="F137" s="13">
        <v>11367</v>
      </c>
      <c r="G137" s="13">
        <v>2391</v>
      </c>
      <c r="H137" s="13">
        <v>0</v>
      </c>
      <c r="I137" s="14">
        <v>19038</v>
      </c>
      <c r="J137" s="33">
        <v>296720</v>
      </c>
      <c r="K137" s="414"/>
    </row>
    <row r="138" spans="1:12" s="25" customFormat="1" ht="8.65" customHeight="1">
      <c r="A138" s="10" t="s">
        <v>97</v>
      </c>
      <c r="B138" s="118"/>
      <c r="C138" s="118"/>
      <c r="D138" s="4"/>
      <c r="E138" s="13">
        <v>74702</v>
      </c>
      <c r="F138" s="13">
        <v>74379</v>
      </c>
      <c r="G138" s="13">
        <v>53571</v>
      </c>
      <c r="H138" s="13">
        <v>47538</v>
      </c>
      <c r="I138" s="14">
        <v>46530</v>
      </c>
      <c r="J138" s="108" t="s">
        <v>270</v>
      </c>
      <c r="K138" s="414"/>
      <c r="L138" s="143"/>
    </row>
    <row r="139" spans="1:12" s="25" customFormat="1" ht="8.65" customHeight="1">
      <c r="A139" s="10"/>
      <c r="B139" s="118"/>
      <c r="C139" s="118"/>
      <c r="D139" s="4"/>
      <c r="E139" s="13"/>
      <c r="F139" s="13"/>
      <c r="G139" s="13"/>
      <c r="H139" s="13"/>
      <c r="I139" s="13"/>
      <c r="J139" s="111">
        <v>16723945</v>
      </c>
      <c r="K139" s="414"/>
    </row>
    <row r="140" spans="1:12" s="25" customFormat="1" ht="9.9499999999999993" customHeight="1">
      <c r="A140" s="46" t="s">
        <v>76</v>
      </c>
      <c r="B140" s="129"/>
      <c r="C140" s="129"/>
      <c r="D140" s="58"/>
      <c r="E140" s="55">
        <v>3158288</v>
      </c>
      <c r="F140" s="55">
        <v>3204412</v>
      </c>
      <c r="G140" s="55">
        <v>3289268</v>
      </c>
      <c r="H140" s="55">
        <v>3403317</v>
      </c>
      <c r="I140" s="55">
        <v>3668660</v>
      </c>
      <c r="J140" s="108" t="s">
        <v>270</v>
      </c>
      <c r="K140" s="414"/>
      <c r="L140" s="143"/>
    </row>
    <row r="141" spans="1:12" s="25" customFormat="1" ht="12" customHeight="1">
      <c r="A141" s="403" t="s">
        <v>458</v>
      </c>
      <c r="B141" s="405"/>
      <c r="C141" s="405"/>
      <c r="D141" s="403"/>
      <c r="E141" s="419">
        <f>E140-E136-E137-E138</f>
        <v>3029897</v>
      </c>
      <c r="F141" s="419">
        <f>F140-F136-F137-F138</f>
        <v>3076910</v>
      </c>
      <c r="G141" s="419">
        <f>G140-G136-G137-G138</f>
        <v>3187140</v>
      </c>
      <c r="H141" s="419">
        <f>H140-H136-H137-H138</f>
        <v>3313214</v>
      </c>
      <c r="I141" s="419">
        <f>I140-I136-I137-I138</f>
        <v>3558259</v>
      </c>
      <c r="J141" s="108"/>
      <c r="K141" s="414"/>
      <c r="L141" s="143"/>
    </row>
    <row r="142" spans="1:12" s="25" customFormat="1" ht="15" customHeight="1">
      <c r="A142" s="403" t="s">
        <v>460</v>
      </c>
      <c r="B142" s="405"/>
      <c r="C142" s="405"/>
      <c r="D142" s="403"/>
      <c r="E142" s="419">
        <f>E141-E11+E12+E13</f>
        <v>1454275</v>
      </c>
      <c r="F142" s="419">
        <f>F141-F11+F12+F13</f>
        <v>1298543</v>
      </c>
      <c r="G142" s="419">
        <f>G141-G11+G12+G13</f>
        <v>1366007</v>
      </c>
      <c r="H142" s="419">
        <f>H141-H11+H12+H13</f>
        <v>1448222</v>
      </c>
      <c r="I142" s="419">
        <f>I141-I11+I12+I13</f>
        <v>1474528</v>
      </c>
      <c r="J142" s="111">
        <v>-463985</v>
      </c>
      <c r="K142" s="414">
        <f>SUM(E142:I142)</f>
        <v>7041575</v>
      </c>
    </row>
    <row r="143" spans="1:12" s="25" customFormat="1" ht="15" customHeight="1">
      <c r="A143" s="403" t="s">
        <v>372</v>
      </c>
      <c r="B143" s="405"/>
      <c r="C143" s="405"/>
      <c r="D143" s="403"/>
      <c r="E143" s="419">
        <f>E141-E14</f>
        <v>1454275</v>
      </c>
      <c r="F143" s="419">
        <f>F141-F14</f>
        <v>1298543</v>
      </c>
      <c r="G143" s="419">
        <f>G141-G14</f>
        <v>1366007</v>
      </c>
      <c r="H143" s="419">
        <f>H141-H14</f>
        <v>1448222</v>
      </c>
      <c r="I143" s="419">
        <f>I141-I14</f>
        <v>1474528</v>
      </c>
      <c r="J143" s="111"/>
      <c r="K143" s="414"/>
    </row>
    <row r="144" spans="1:12" s="63" customFormat="1" ht="9.9499999999999993" customHeight="1">
      <c r="A144" s="110" t="s">
        <v>261</v>
      </c>
      <c r="B144" s="130"/>
      <c r="C144" s="130"/>
      <c r="D144" s="89"/>
      <c r="E144" s="90">
        <v>-232885</v>
      </c>
      <c r="F144" s="90">
        <v>-176156</v>
      </c>
      <c r="G144" s="90">
        <v>-168693</v>
      </c>
      <c r="H144" s="90">
        <v>-55107</v>
      </c>
      <c r="I144" s="90">
        <v>168856</v>
      </c>
      <c r="J144" s="108" t="s">
        <v>270</v>
      </c>
      <c r="K144" s="414">
        <f>K127-K142</f>
        <v>9443118</v>
      </c>
      <c r="L144" s="143"/>
    </row>
    <row r="145" spans="1:11" s="25" customFormat="1" ht="9.9499999999999993" customHeight="1" thickBot="1">
      <c r="A145" s="2"/>
      <c r="B145" s="3"/>
      <c r="C145" s="3"/>
      <c r="D145" s="2"/>
      <c r="E145" s="7"/>
      <c r="F145" s="7"/>
      <c r="G145" s="7"/>
      <c r="H145" s="7"/>
      <c r="I145" s="7"/>
      <c r="J145" s="7" t="s">
        <v>242</v>
      </c>
      <c r="K145" s="414"/>
    </row>
    <row r="146" spans="1:11" s="23" customFormat="1" ht="11.1" customHeight="1" thickBot="1">
      <c r="A146" s="1145" t="s">
        <v>98</v>
      </c>
      <c r="B146" s="1146"/>
      <c r="C146" s="1147"/>
      <c r="D146" s="64"/>
      <c r="E146" s="7"/>
      <c r="F146" s="7"/>
      <c r="G146" s="7"/>
      <c r="H146" s="7"/>
      <c r="I146" s="7"/>
      <c r="J146" s="7"/>
      <c r="K146" s="414"/>
    </row>
    <row r="147" spans="1:11" s="23" customFormat="1" ht="9.9499999999999993" customHeight="1">
      <c r="A147" s="2" t="s">
        <v>99</v>
      </c>
      <c r="B147" s="7"/>
      <c r="C147" s="7"/>
      <c r="D147" s="2"/>
      <c r="E147" s="7"/>
      <c r="F147" s="7"/>
      <c r="G147" s="7"/>
      <c r="H147" s="7"/>
      <c r="I147" s="7"/>
      <c r="J147" s="7"/>
      <c r="K147" s="414"/>
    </row>
    <row r="148" spans="1:11" s="23" customFormat="1" ht="8.65" customHeight="1">
      <c r="A148" s="10" t="s">
        <v>100</v>
      </c>
      <c r="B148" s="9"/>
      <c r="C148" s="10" t="s">
        <v>101</v>
      </c>
      <c r="D148" s="4"/>
      <c r="E148" s="13">
        <v>33400</v>
      </c>
      <c r="F148" s="13">
        <v>33400</v>
      </c>
      <c r="G148" s="13">
        <v>33400</v>
      </c>
      <c r="H148" s="13">
        <v>33400</v>
      </c>
      <c r="I148" s="14">
        <v>33400</v>
      </c>
      <c r="J148" s="7"/>
      <c r="K148" s="414"/>
    </row>
    <row r="149" spans="1:11" s="23" customFormat="1" ht="8.65" customHeight="1">
      <c r="A149" s="72"/>
      <c r="B149" s="9"/>
      <c r="C149" s="73" t="s">
        <v>102</v>
      </c>
      <c r="D149" s="74"/>
      <c r="E149" s="13">
        <v>0</v>
      </c>
      <c r="F149" s="13">
        <v>0</v>
      </c>
      <c r="G149" s="13">
        <v>0</v>
      </c>
      <c r="H149" s="13">
        <v>0</v>
      </c>
      <c r="I149" s="14">
        <v>0</v>
      </c>
      <c r="J149" s="7"/>
      <c r="K149" s="414"/>
    </row>
    <row r="150" spans="1:11" s="23" customFormat="1" ht="8.65" customHeight="1">
      <c r="A150" s="10" t="s">
        <v>103</v>
      </c>
      <c r="B150" s="9"/>
      <c r="C150" s="10" t="s">
        <v>101</v>
      </c>
      <c r="D150" s="4"/>
      <c r="E150" s="13">
        <v>20000</v>
      </c>
      <c r="F150" s="13">
        <v>20000</v>
      </c>
      <c r="G150" s="13">
        <v>20000</v>
      </c>
      <c r="H150" s="13">
        <v>20000</v>
      </c>
      <c r="I150" s="14">
        <v>20000</v>
      </c>
      <c r="J150" s="7"/>
      <c r="K150" s="414"/>
    </row>
    <row r="151" spans="1:11" s="23" customFormat="1" ht="8.65" customHeight="1">
      <c r="A151" s="72"/>
      <c r="B151" s="9"/>
      <c r="C151" s="10" t="s">
        <v>102</v>
      </c>
      <c r="D151" s="4"/>
      <c r="E151" s="13">
        <v>0</v>
      </c>
      <c r="F151" s="13">
        <v>0</v>
      </c>
      <c r="G151" s="13">
        <v>0</v>
      </c>
      <c r="H151" s="13">
        <v>0</v>
      </c>
      <c r="I151" s="14">
        <v>0</v>
      </c>
      <c r="J151" s="7"/>
      <c r="K151" s="414"/>
    </row>
    <row r="152" spans="1:11" s="23" customFormat="1" ht="8.65" customHeight="1">
      <c r="A152" s="10" t="s">
        <v>104</v>
      </c>
      <c r="B152" s="9"/>
      <c r="C152" s="10" t="s">
        <v>101</v>
      </c>
      <c r="D152" s="4"/>
      <c r="E152" s="13">
        <v>66200</v>
      </c>
      <c r="F152" s="13">
        <v>66200</v>
      </c>
      <c r="G152" s="13">
        <v>66200</v>
      </c>
      <c r="H152" s="13">
        <v>66200</v>
      </c>
      <c r="I152" s="14">
        <v>66200</v>
      </c>
      <c r="J152" s="7"/>
      <c r="K152" s="414"/>
    </row>
    <row r="153" spans="1:11" s="23" customFormat="1" ht="8.65" customHeight="1">
      <c r="A153" s="72"/>
      <c r="B153" s="9"/>
      <c r="C153" s="10" t="s">
        <v>102</v>
      </c>
      <c r="D153" s="4"/>
      <c r="E153" s="13">
        <v>0</v>
      </c>
      <c r="F153" s="13">
        <v>0</v>
      </c>
      <c r="G153" s="13">
        <v>0</v>
      </c>
      <c r="H153" s="13">
        <v>0</v>
      </c>
      <c r="I153" s="14">
        <v>0</v>
      </c>
      <c r="J153" s="7"/>
      <c r="K153" s="414"/>
    </row>
    <row r="154" spans="1:11" s="23" customFormat="1" ht="8.65" customHeight="1">
      <c r="A154" s="10" t="s">
        <v>105</v>
      </c>
      <c r="B154" s="9"/>
      <c r="C154" s="10" t="s">
        <v>101</v>
      </c>
      <c r="D154" s="4"/>
      <c r="E154" s="13">
        <v>1300</v>
      </c>
      <c r="F154" s="13">
        <v>1300</v>
      </c>
      <c r="G154" s="13">
        <v>1300</v>
      </c>
      <c r="H154" s="13">
        <v>1300</v>
      </c>
      <c r="I154" s="14">
        <v>1300</v>
      </c>
      <c r="J154" s="7"/>
      <c r="K154" s="414"/>
    </row>
    <row r="155" spans="1:11" s="23" customFormat="1" ht="8.65" customHeight="1">
      <c r="A155" s="72"/>
      <c r="B155" s="9"/>
      <c r="C155" s="10" t="s">
        <v>102</v>
      </c>
      <c r="D155" s="4"/>
      <c r="E155" s="13">
        <v>0</v>
      </c>
      <c r="F155" s="13">
        <v>0</v>
      </c>
      <c r="G155" s="13">
        <v>0</v>
      </c>
      <c r="H155" s="13">
        <v>0</v>
      </c>
      <c r="I155" s="14">
        <v>0</v>
      </c>
      <c r="J155" s="7"/>
      <c r="K155" s="414"/>
    </row>
    <row r="156" spans="1:11" s="23" customFormat="1" ht="8.65" customHeight="1">
      <c r="A156" s="10" t="s">
        <v>106</v>
      </c>
      <c r="B156" s="9"/>
      <c r="C156" s="10" t="s">
        <v>101</v>
      </c>
      <c r="D156" s="4"/>
      <c r="E156" s="13">
        <v>0</v>
      </c>
      <c r="F156" s="13">
        <v>0</v>
      </c>
      <c r="G156" s="13">
        <v>0</v>
      </c>
      <c r="H156" s="13">
        <v>0</v>
      </c>
      <c r="I156" s="14">
        <v>0</v>
      </c>
      <c r="J156" s="7"/>
      <c r="K156" s="414"/>
    </row>
    <row r="157" spans="1:11" s="23" customFormat="1" ht="8.65" customHeight="1">
      <c r="A157" s="72"/>
      <c r="B157" s="9"/>
      <c r="C157" s="10" t="s">
        <v>102</v>
      </c>
      <c r="D157" s="4"/>
      <c r="E157" s="13">
        <v>0</v>
      </c>
      <c r="F157" s="13">
        <v>0</v>
      </c>
      <c r="G157" s="13">
        <v>0</v>
      </c>
      <c r="H157" s="13">
        <v>0</v>
      </c>
      <c r="I157" s="14">
        <v>0</v>
      </c>
      <c r="J157" s="7"/>
      <c r="K157" s="414"/>
    </row>
    <row r="158" spans="1:11" s="23" customFormat="1" ht="8.65" customHeight="1">
      <c r="A158" s="10" t="s">
        <v>107</v>
      </c>
      <c r="B158" s="9"/>
      <c r="C158" s="10" t="s">
        <v>101</v>
      </c>
      <c r="D158" s="4"/>
      <c r="E158" s="13">
        <v>0</v>
      </c>
      <c r="F158" s="13">
        <v>0</v>
      </c>
      <c r="G158" s="13">
        <v>0</v>
      </c>
      <c r="H158" s="13">
        <v>0</v>
      </c>
      <c r="I158" s="14">
        <v>0</v>
      </c>
      <c r="J158" s="7"/>
      <c r="K158" s="414"/>
    </row>
    <row r="159" spans="1:11" s="23" customFormat="1" ht="8.65" customHeight="1">
      <c r="A159" s="72"/>
      <c r="B159" s="9"/>
      <c r="C159" s="10" t="s">
        <v>102</v>
      </c>
      <c r="D159" s="4"/>
      <c r="E159" s="13">
        <v>0</v>
      </c>
      <c r="F159" s="13">
        <v>0</v>
      </c>
      <c r="G159" s="13">
        <v>0</v>
      </c>
      <c r="H159" s="13">
        <v>0</v>
      </c>
      <c r="I159" s="14">
        <v>0</v>
      </c>
      <c r="J159" s="7"/>
      <c r="K159" s="414"/>
    </row>
    <row r="160" spans="1:11" s="23" customFormat="1" ht="8.65" customHeight="1">
      <c r="A160" s="10" t="s">
        <v>108</v>
      </c>
      <c r="B160" s="9"/>
      <c r="C160" s="10" t="s">
        <v>101</v>
      </c>
      <c r="D160" s="4"/>
      <c r="E160" s="13">
        <v>40200</v>
      </c>
      <c r="F160" s="13">
        <v>46730</v>
      </c>
      <c r="G160" s="13">
        <v>53670</v>
      </c>
      <c r="H160" s="13">
        <v>53581</v>
      </c>
      <c r="I160" s="14">
        <v>34270</v>
      </c>
      <c r="J160" s="7"/>
      <c r="K160" s="414"/>
    </row>
    <row r="161" spans="1:11" s="23" customFormat="1" ht="8.65" customHeight="1">
      <c r="A161" s="72"/>
      <c r="B161" s="9"/>
      <c r="C161" s="10" t="s">
        <v>102</v>
      </c>
      <c r="D161" s="4"/>
      <c r="E161" s="13">
        <v>0</v>
      </c>
      <c r="F161" s="13">
        <v>0</v>
      </c>
      <c r="G161" s="13">
        <v>0</v>
      </c>
      <c r="H161" s="13">
        <v>0</v>
      </c>
      <c r="I161" s="14">
        <v>0</v>
      </c>
      <c r="J161" s="7"/>
      <c r="K161" s="414"/>
    </row>
    <row r="162" spans="1:11" s="23" customFormat="1" ht="8.65" customHeight="1">
      <c r="A162" s="10" t="s">
        <v>109</v>
      </c>
      <c r="B162" s="9"/>
      <c r="C162" s="10" t="s">
        <v>101</v>
      </c>
      <c r="D162" s="4"/>
      <c r="E162" s="13">
        <v>28870</v>
      </c>
      <c r="F162" s="13">
        <v>50420</v>
      </c>
      <c r="G162" s="13">
        <v>43910</v>
      </c>
      <c r="H162" s="13">
        <v>41910</v>
      </c>
      <c r="I162" s="14">
        <v>64950</v>
      </c>
      <c r="J162" s="7"/>
      <c r="K162" s="414"/>
    </row>
    <row r="163" spans="1:11" s="23" customFormat="1" ht="8.65" customHeight="1">
      <c r="A163" s="72"/>
      <c r="B163" s="9"/>
      <c r="C163" s="10" t="s">
        <v>102</v>
      </c>
      <c r="D163" s="4"/>
      <c r="E163" s="13">
        <v>0</v>
      </c>
      <c r="F163" s="13">
        <v>0</v>
      </c>
      <c r="G163" s="13">
        <v>0</v>
      </c>
      <c r="H163" s="13">
        <v>0</v>
      </c>
      <c r="I163" s="14">
        <v>0</v>
      </c>
      <c r="J163" s="7"/>
      <c r="K163" s="414"/>
    </row>
    <row r="164" spans="1:11" s="23" customFormat="1" ht="8.65" customHeight="1">
      <c r="A164" s="10" t="s">
        <v>219</v>
      </c>
      <c r="B164" s="9"/>
      <c r="C164" s="10" t="s">
        <v>101</v>
      </c>
      <c r="D164" s="4"/>
      <c r="E164" s="13">
        <v>0</v>
      </c>
      <c r="F164" s="13">
        <v>0</v>
      </c>
      <c r="G164" s="13">
        <v>2170</v>
      </c>
      <c r="H164" s="13">
        <v>2170</v>
      </c>
      <c r="I164" s="14">
        <v>2170</v>
      </c>
      <c r="J164" s="7"/>
      <c r="K164" s="414"/>
    </row>
    <row r="165" spans="1:11" s="23" customFormat="1" ht="8.65" customHeight="1">
      <c r="A165" s="72"/>
      <c r="B165" s="9"/>
      <c r="C165" s="10" t="s">
        <v>102</v>
      </c>
      <c r="D165" s="4"/>
      <c r="E165" s="13">
        <v>0</v>
      </c>
      <c r="F165" s="13">
        <v>0</v>
      </c>
      <c r="G165" s="13">
        <v>0</v>
      </c>
      <c r="H165" s="13">
        <v>0</v>
      </c>
      <c r="I165" s="14">
        <v>0</v>
      </c>
      <c r="J165" s="7"/>
      <c r="K165" s="414"/>
    </row>
    <row r="166" spans="1:11" s="23" customFormat="1" ht="8.65" customHeight="1">
      <c r="A166" s="10" t="s">
        <v>110</v>
      </c>
      <c r="B166" s="9"/>
      <c r="C166" s="10" t="s">
        <v>101</v>
      </c>
      <c r="D166" s="4"/>
      <c r="E166" s="13">
        <v>21360</v>
      </c>
      <c r="F166" s="13">
        <v>21360</v>
      </c>
      <c r="G166" s="13">
        <v>21360</v>
      </c>
      <c r="H166" s="13">
        <v>21360</v>
      </c>
      <c r="I166" s="14">
        <v>21360</v>
      </c>
      <c r="J166" s="7"/>
      <c r="K166" s="414"/>
    </row>
    <row r="167" spans="1:11" s="23" customFormat="1" ht="8.65" customHeight="1">
      <c r="A167" s="72"/>
      <c r="B167" s="9"/>
      <c r="C167" s="10" t="s">
        <v>102</v>
      </c>
      <c r="D167" s="4"/>
      <c r="E167" s="13">
        <v>0</v>
      </c>
      <c r="F167" s="13">
        <v>0</v>
      </c>
      <c r="G167" s="13">
        <v>0</v>
      </c>
      <c r="H167" s="13">
        <v>0</v>
      </c>
      <c r="I167" s="14">
        <v>0</v>
      </c>
      <c r="J167" s="7"/>
      <c r="K167" s="414"/>
    </row>
    <row r="168" spans="1:11" s="25" customFormat="1" ht="8.65" customHeight="1">
      <c r="A168" s="10" t="s">
        <v>111</v>
      </c>
      <c r="B168" s="5"/>
      <c r="C168" s="10" t="s">
        <v>112</v>
      </c>
      <c r="D168" s="4"/>
      <c r="E168" s="13">
        <v>0</v>
      </c>
      <c r="F168" s="13">
        <v>0</v>
      </c>
      <c r="G168" s="13">
        <v>0</v>
      </c>
      <c r="H168" s="13">
        <v>0</v>
      </c>
      <c r="I168" s="14">
        <v>0</v>
      </c>
      <c r="J168" s="7"/>
      <c r="K168" s="414"/>
    </row>
    <row r="169" spans="1:11" s="23" customFormat="1" ht="9.9499999999999993" customHeight="1">
      <c r="A169" s="10"/>
      <c r="B169" s="9"/>
      <c r="C169" s="131"/>
      <c r="D169" s="4"/>
      <c r="E169" s="13"/>
      <c r="F169" s="13"/>
      <c r="G169" s="13"/>
      <c r="H169" s="13"/>
      <c r="I169" s="13"/>
      <c r="J169" s="7"/>
      <c r="K169" s="414"/>
    </row>
    <row r="170" spans="1:11" s="25" customFormat="1" ht="9.9499999999999993" customHeight="1">
      <c r="A170" s="46" t="s">
        <v>220</v>
      </c>
      <c r="B170" s="126"/>
      <c r="C170" s="126"/>
      <c r="D170" s="91"/>
      <c r="E170" s="55">
        <v>211330</v>
      </c>
      <c r="F170" s="55">
        <v>239410</v>
      </c>
      <c r="G170" s="55">
        <v>242010</v>
      </c>
      <c r="H170" s="55">
        <v>239921</v>
      </c>
      <c r="I170" s="55">
        <v>243650</v>
      </c>
      <c r="J170" s="7"/>
      <c r="K170" s="414"/>
    </row>
    <row r="171" spans="1:11" s="25" customFormat="1" ht="9.9499999999999993" customHeight="1">
      <c r="A171" s="46" t="s">
        <v>113</v>
      </c>
      <c r="B171" s="126"/>
      <c r="C171" s="126"/>
      <c r="D171" s="91"/>
      <c r="E171" s="55">
        <v>0</v>
      </c>
      <c r="F171" s="55">
        <v>0</v>
      </c>
      <c r="G171" s="55">
        <v>0</v>
      </c>
      <c r="H171" s="55">
        <v>0</v>
      </c>
      <c r="I171" s="55">
        <v>0</v>
      </c>
      <c r="J171" s="7"/>
      <c r="K171" s="414"/>
    </row>
    <row r="172" spans="1:11" s="25" customFormat="1" ht="9.9499999999999993" customHeight="1">
      <c r="A172" s="2"/>
      <c r="B172" s="3"/>
      <c r="C172" s="3"/>
      <c r="D172" s="2"/>
      <c r="E172" s="7"/>
      <c r="F172" s="7"/>
      <c r="G172" s="7"/>
      <c r="H172" s="7"/>
      <c r="I172" s="7"/>
      <c r="J172" s="7"/>
      <c r="K172" s="414"/>
    </row>
    <row r="173" spans="1:11" s="25" customFormat="1" ht="9.9499999999999993" customHeight="1">
      <c r="A173" s="46" t="s">
        <v>114</v>
      </c>
      <c r="B173" s="120"/>
      <c r="C173" s="120"/>
      <c r="D173" s="91"/>
      <c r="E173" s="55">
        <v>211330</v>
      </c>
      <c r="F173" s="55">
        <v>239410</v>
      </c>
      <c r="G173" s="55">
        <v>242010</v>
      </c>
      <c r="H173" s="55">
        <v>239921</v>
      </c>
      <c r="I173" s="55">
        <v>243650</v>
      </c>
      <c r="J173" s="7"/>
      <c r="K173" s="414"/>
    </row>
    <row r="174" spans="1:11" s="25" customFormat="1" ht="8.65" customHeight="1">
      <c r="A174" s="66" t="s">
        <v>115</v>
      </c>
      <c r="B174" s="132"/>
      <c r="C174" s="132"/>
      <c r="D174" s="67"/>
      <c r="E174" s="1187">
        <v>-14590</v>
      </c>
      <c r="F174" s="1187">
        <v>-14590</v>
      </c>
      <c r="G174" s="1187">
        <v>-14590</v>
      </c>
      <c r="H174" s="1187">
        <v>-14590</v>
      </c>
      <c r="I174" s="1185">
        <v>-14590</v>
      </c>
      <c r="J174" s="7"/>
      <c r="K174" s="414"/>
    </row>
    <row r="175" spans="1:11" s="25" customFormat="1" ht="8.65" customHeight="1">
      <c r="A175" s="11" t="s">
        <v>116</v>
      </c>
      <c r="B175" s="133"/>
      <c r="C175" s="133"/>
      <c r="D175" s="68"/>
      <c r="E175" s="1188"/>
      <c r="F175" s="1188"/>
      <c r="G175" s="1188"/>
      <c r="H175" s="1188"/>
      <c r="I175" s="1186"/>
      <c r="J175" s="7"/>
      <c r="K175" s="414"/>
    </row>
    <row r="176" spans="1:11" s="25" customFormat="1" ht="9.9499999999999993" customHeight="1">
      <c r="A176" s="46" t="s">
        <v>117</v>
      </c>
      <c r="B176" s="120"/>
      <c r="C176" s="120"/>
      <c r="D176" s="91"/>
      <c r="E176" s="55">
        <v>196740</v>
      </c>
      <c r="F176" s="55">
        <v>224820</v>
      </c>
      <c r="G176" s="55">
        <v>227420</v>
      </c>
      <c r="H176" s="55">
        <v>225331</v>
      </c>
      <c r="I176" s="55">
        <v>229060</v>
      </c>
      <c r="J176" s="7"/>
      <c r="K176" s="414"/>
    </row>
    <row r="177" spans="1:11" s="23" customFormat="1" ht="9.9499999999999993" customHeight="1" thickBot="1">
      <c r="A177" s="2"/>
      <c r="B177" s="7"/>
      <c r="C177" s="7"/>
      <c r="D177" s="2"/>
      <c r="E177" s="7"/>
      <c r="F177" s="7"/>
      <c r="G177" s="7"/>
      <c r="H177" s="7"/>
      <c r="I177" s="7"/>
      <c r="J177" s="7"/>
      <c r="K177" s="414"/>
    </row>
    <row r="178" spans="1:11" s="25" customFormat="1" ht="9.9499999999999993" customHeight="1" thickBot="1">
      <c r="A178" s="77" t="s">
        <v>118</v>
      </c>
      <c r="B178" s="122"/>
      <c r="C178" s="3"/>
      <c r="D178" s="30"/>
      <c r="E178" s="7"/>
      <c r="F178" s="7"/>
      <c r="G178" s="7"/>
      <c r="H178" s="7"/>
      <c r="I178" s="7"/>
      <c r="J178" s="7"/>
      <c r="K178" s="414"/>
    </row>
    <row r="179" spans="1:11" s="23" customFormat="1" ht="9.9499999999999993" customHeight="1">
      <c r="A179" s="2"/>
      <c r="B179" s="7"/>
      <c r="C179" s="7"/>
      <c r="D179" s="2"/>
      <c r="E179" s="7"/>
      <c r="F179" s="7"/>
      <c r="G179" s="7"/>
      <c r="H179" s="7"/>
      <c r="I179" s="7"/>
      <c r="J179" s="7"/>
      <c r="K179" s="414"/>
    </row>
    <row r="180" spans="1:11" s="43" customFormat="1" ht="9.9499999999999993" customHeight="1">
      <c r="A180" s="70" t="s">
        <v>119</v>
      </c>
      <c r="B180" s="120"/>
      <c r="C180" s="120"/>
      <c r="D180" s="71"/>
      <c r="E180" s="69">
        <v>-232885</v>
      </c>
      <c r="F180" s="69">
        <v>-176156</v>
      </c>
      <c r="G180" s="69">
        <v>-168693</v>
      </c>
      <c r="H180" s="69">
        <v>-55107</v>
      </c>
      <c r="I180" s="69">
        <v>168856</v>
      </c>
      <c r="J180" s="56"/>
      <c r="K180" s="414"/>
    </row>
    <row r="181" spans="1:11" s="43" customFormat="1" ht="9.9499999999999993" customHeight="1">
      <c r="A181" s="70" t="s">
        <v>120</v>
      </c>
      <c r="B181" s="120"/>
      <c r="C181" s="120"/>
      <c r="D181" s="71"/>
      <c r="E181" s="69">
        <v>0</v>
      </c>
      <c r="F181" s="69">
        <v>0</v>
      </c>
      <c r="G181" s="69">
        <v>0</v>
      </c>
      <c r="H181" s="69">
        <v>0</v>
      </c>
      <c r="I181" s="69">
        <v>0</v>
      </c>
      <c r="J181" s="56"/>
      <c r="K181" s="414"/>
    </row>
    <row r="182" spans="1:11" s="23" customFormat="1" ht="9.9499999999999993" customHeight="1" thickBot="1">
      <c r="A182" s="65"/>
      <c r="B182" s="121"/>
      <c r="C182" s="121"/>
      <c r="D182" s="4"/>
      <c r="E182" s="13"/>
      <c r="F182" s="13"/>
      <c r="G182" s="13"/>
      <c r="H182" s="13"/>
      <c r="I182" s="13"/>
      <c r="J182" s="7"/>
      <c r="K182" s="414"/>
    </row>
    <row r="183" spans="1:11" s="23" customFormat="1" ht="11.1" customHeight="1" thickTop="1" thickBot="1">
      <c r="A183" s="92" t="s">
        <v>258</v>
      </c>
      <c r="B183" s="134"/>
      <c r="C183" s="135"/>
      <c r="D183" s="93"/>
      <c r="E183" s="90">
        <v>-232885</v>
      </c>
      <c r="F183" s="90">
        <v>-176156</v>
      </c>
      <c r="G183" s="90">
        <v>-168693</v>
      </c>
      <c r="H183" s="90">
        <v>-55107</v>
      </c>
      <c r="I183" s="90">
        <v>168856</v>
      </c>
      <c r="J183" s="78"/>
      <c r="K183" s="414"/>
    </row>
    <row r="184" spans="1:11" s="40" customFormat="1" ht="12" customHeight="1" thickTop="1">
      <c r="A184" s="145">
        <v>47</v>
      </c>
      <c r="B184" s="127" t="s">
        <v>309</v>
      </c>
      <c r="C184" s="39"/>
      <c r="D184" s="1144" t="s">
        <v>29</v>
      </c>
      <c r="E184" s="1144"/>
      <c r="F184" s="1144"/>
      <c r="G184" s="1144"/>
      <c r="H184" s="1144"/>
      <c r="I184" s="76" t="s">
        <v>244</v>
      </c>
      <c r="J184" s="39"/>
      <c r="K184" s="414"/>
    </row>
    <row r="185" spans="1:11" s="41" customFormat="1" ht="9.9499999999999993" customHeight="1">
      <c r="A185" s="128"/>
      <c r="B185" s="29"/>
      <c r="C185" s="29"/>
      <c r="D185" s="27"/>
      <c r="E185" s="27"/>
      <c r="F185" s="27"/>
      <c r="G185" s="27"/>
      <c r="H185" s="27"/>
      <c r="I185" s="26"/>
      <c r="J185" s="29"/>
      <c r="K185" s="414"/>
    </row>
    <row r="186" spans="1:11" s="25" customFormat="1" ht="9.9499999999999993" customHeight="1" thickBot="1">
      <c r="A186" s="1"/>
      <c r="B186" s="3"/>
      <c r="C186" s="3"/>
      <c r="D186" s="94" t="s">
        <v>31</v>
      </c>
      <c r="E186" s="95">
        <v>2005</v>
      </c>
      <c r="F186" s="95">
        <v>2006</v>
      </c>
      <c r="G186" s="95">
        <v>2007</v>
      </c>
      <c r="H186" s="95">
        <v>2008</v>
      </c>
      <c r="I186" s="95">
        <v>2009</v>
      </c>
      <c r="J186" s="3"/>
      <c r="K186" s="414"/>
    </row>
    <row r="187" spans="1:11" s="23" customFormat="1" ht="9.9499999999999993" customHeight="1" thickBot="1">
      <c r="A187" s="1145" t="s">
        <v>121</v>
      </c>
      <c r="B187" s="1146"/>
      <c r="C187" s="1147"/>
      <c r="D187" s="64"/>
      <c r="E187" s="7"/>
      <c r="F187" s="7"/>
      <c r="G187" s="7"/>
      <c r="H187" s="7"/>
      <c r="I187" s="7"/>
      <c r="J187" s="7"/>
      <c r="K187" s="414"/>
    </row>
    <row r="188" spans="1:11" s="23" customFormat="1" ht="9.9499999999999993" customHeight="1">
      <c r="A188" s="2"/>
      <c r="B188" s="7"/>
      <c r="C188" s="7"/>
      <c r="D188" s="2"/>
      <c r="E188" s="7"/>
      <c r="F188" s="7"/>
      <c r="G188" s="7"/>
      <c r="H188" s="7"/>
      <c r="I188" s="7"/>
      <c r="J188" s="7"/>
      <c r="K188" s="414"/>
    </row>
    <row r="189" spans="1:11" s="43" customFormat="1" ht="9.9499999999999993" customHeight="1">
      <c r="A189" s="42" t="s">
        <v>122</v>
      </c>
      <c r="B189" s="56"/>
      <c r="C189" s="56"/>
      <c r="D189" s="109"/>
      <c r="E189" s="56"/>
      <c r="F189" s="56"/>
      <c r="G189" s="56"/>
      <c r="H189" s="7"/>
      <c r="I189" s="56"/>
      <c r="J189" s="56"/>
      <c r="K189" s="414"/>
    </row>
    <row r="190" spans="1:11" s="23" customFormat="1" ht="8.65" customHeight="1">
      <c r="A190" s="2"/>
      <c r="B190" s="7"/>
      <c r="C190" s="7"/>
      <c r="D190" s="2"/>
      <c r="E190" s="7"/>
      <c r="F190" s="7"/>
      <c r="G190" s="7"/>
      <c r="H190" s="7"/>
      <c r="I190" s="7"/>
      <c r="J190" s="7"/>
      <c r="K190" s="414"/>
    </row>
    <row r="191" spans="1:11" s="23" customFormat="1" ht="8.65" customHeight="1">
      <c r="A191" s="10" t="s">
        <v>123</v>
      </c>
      <c r="B191" s="118"/>
      <c r="C191" s="118"/>
      <c r="D191" s="4"/>
      <c r="E191" s="13">
        <v>0</v>
      </c>
      <c r="F191" s="13">
        <v>0</v>
      </c>
      <c r="G191" s="13">
        <v>0</v>
      </c>
      <c r="H191" s="13">
        <v>0</v>
      </c>
      <c r="I191" s="14">
        <v>0</v>
      </c>
      <c r="J191" s="7"/>
      <c r="K191" s="414"/>
    </row>
    <row r="192" spans="1:11" s="23" customFormat="1" ht="8.65" customHeight="1">
      <c r="A192" s="10" t="s">
        <v>124</v>
      </c>
      <c r="B192" s="118"/>
      <c r="C192" s="118"/>
      <c r="D192" s="4"/>
      <c r="E192" s="13">
        <v>0</v>
      </c>
      <c r="F192" s="13">
        <v>0</v>
      </c>
      <c r="G192" s="13">
        <v>0</v>
      </c>
      <c r="H192" s="13">
        <v>0</v>
      </c>
      <c r="I192" s="14">
        <v>0</v>
      </c>
      <c r="J192" s="7"/>
      <c r="K192" s="414"/>
    </row>
    <row r="193" spans="1:11" s="23" customFormat="1" ht="8.65" customHeight="1">
      <c r="A193" s="10" t="s">
        <v>125</v>
      </c>
      <c r="B193" s="118"/>
      <c r="C193" s="118"/>
      <c r="D193" s="4"/>
      <c r="E193" s="13">
        <v>0</v>
      </c>
      <c r="F193" s="13">
        <v>0</v>
      </c>
      <c r="G193" s="13">
        <v>0</v>
      </c>
      <c r="H193" s="13">
        <v>0</v>
      </c>
      <c r="I193" s="14">
        <v>0</v>
      </c>
      <c r="J193" s="7"/>
      <c r="K193" s="414"/>
    </row>
    <row r="194" spans="1:11" s="23" customFormat="1" ht="8.65" customHeight="1">
      <c r="A194" s="10" t="s">
        <v>126</v>
      </c>
      <c r="B194" s="118"/>
      <c r="C194" s="118"/>
      <c r="D194" s="4"/>
      <c r="E194" s="13">
        <v>0</v>
      </c>
      <c r="F194" s="13">
        <v>0</v>
      </c>
      <c r="G194" s="13">
        <v>0</v>
      </c>
      <c r="H194" s="13">
        <v>0</v>
      </c>
      <c r="I194" s="14">
        <v>0</v>
      </c>
      <c r="J194" s="7"/>
      <c r="K194" s="414"/>
    </row>
    <row r="195" spans="1:11" s="23" customFormat="1" ht="8.65" customHeight="1">
      <c r="A195" s="10" t="s">
        <v>127</v>
      </c>
      <c r="B195" s="118"/>
      <c r="C195" s="118"/>
      <c r="D195" s="4"/>
      <c r="E195" s="13">
        <v>0</v>
      </c>
      <c r="F195" s="13">
        <v>0</v>
      </c>
      <c r="G195" s="13">
        <v>0</v>
      </c>
      <c r="H195" s="13">
        <v>0</v>
      </c>
      <c r="I195" s="14">
        <v>0</v>
      </c>
      <c r="J195" s="7"/>
      <c r="K195" s="414"/>
    </row>
    <row r="196" spans="1:11" s="23" customFormat="1" ht="8.65" customHeight="1">
      <c r="A196" s="10" t="s">
        <v>128</v>
      </c>
      <c r="B196" s="118"/>
      <c r="C196" s="118"/>
      <c r="D196" s="4"/>
      <c r="E196" s="13">
        <v>0</v>
      </c>
      <c r="F196" s="13">
        <v>0</v>
      </c>
      <c r="G196" s="13">
        <v>0</v>
      </c>
      <c r="H196" s="13">
        <v>0</v>
      </c>
      <c r="I196" s="14">
        <v>0</v>
      </c>
      <c r="J196" s="7"/>
      <c r="K196" s="414"/>
    </row>
    <row r="197" spans="1:11" s="23" customFormat="1" ht="8.65" customHeight="1">
      <c r="A197" s="10" t="s">
        <v>129</v>
      </c>
      <c r="B197" s="118"/>
      <c r="C197" s="118"/>
      <c r="D197" s="4"/>
      <c r="E197" s="13">
        <v>-163300</v>
      </c>
      <c r="F197" s="13">
        <v>-157000</v>
      </c>
      <c r="G197" s="13">
        <v>0</v>
      </c>
      <c r="H197" s="13">
        <v>-2050</v>
      </c>
      <c r="I197" s="14">
        <v>-96925</v>
      </c>
      <c r="J197" s="7"/>
      <c r="K197" s="414"/>
    </row>
    <row r="198" spans="1:11" s="23" customFormat="1" ht="8.65" customHeight="1">
      <c r="A198" s="10" t="s">
        <v>130</v>
      </c>
      <c r="B198" s="118"/>
      <c r="C198" s="118"/>
      <c r="D198" s="4"/>
      <c r="E198" s="13">
        <v>-240429</v>
      </c>
      <c r="F198" s="13">
        <v>34997</v>
      </c>
      <c r="G198" s="13">
        <v>-5107</v>
      </c>
      <c r="H198" s="13">
        <v>-802187</v>
      </c>
      <c r="I198" s="14">
        <v>-29129</v>
      </c>
      <c r="J198" s="7"/>
      <c r="K198" s="414"/>
    </row>
    <row r="199" spans="1:11" s="23" customFormat="1" ht="8.65" customHeight="1">
      <c r="A199" s="10" t="s">
        <v>131</v>
      </c>
      <c r="B199" s="118"/>
      <c r="C199" s="118"/>
      <c r="D199" s="4"/>
      <c r="E199" s="13">
        <v>-10000</v>
      </c>
      <c r="F199" s="13">
        <v>-10986</v>
      </c>
      <c r="G199" s="13">
        <v>0</v>
      </c>
      <c r="H199" s="13">
        <v>0</v>
      </c>
      <c r="I199" s="14">
        <v>0</v>
      </c>
      <c r="J199" s="7"/>
      <c r="K199" s="414"/>
    </row>
    <row r="200" spans="1:11" s="25" customFormat="1" ht="8.65" customHeight="1">
      <c r="A200" s="10" t="s">
        <v>132</v>
      </c>
      <c r="B200" s="19"/>
      <c r="C200" s="19"/>
      <c r="D200" s="4"/>
      <c r="E200" s="13">
        <v>0</v>
      </c>
      <c r="F200" s="13">
        <v>0</v>
      </c>
      <c r="G200" s="13">
        <v>0</v>
      </c>
      <c r="H200" s="13">
        <v>0</v>
      </c>
      <c r="I200" s="14">
        <v>0</v>
      </c>
      <c r="J200" s="7"/>
      <c r="K200" s="414"/>
    </row>
    <row r="201" spans="1:11" s="23" customFormat="1" ht="8.65" customHeight="1">
      <c r="A201" s="46" t="s">
        <v>240</v>
      </c>
      <c r="B201" s="120"/>
      <c r="C201" s="120"/>
      <c r="D201" s="71"/>
      <c r="E201" s="56"/>
      <c r="F201" s="56"/>
      <c r="G201" s="56"/>
      <c r="H201" s="56"/>
      <c r="I201" s="56"/>
      <c r="J201" s="7"/>
      <c r="K201" s="414"/>
    </row>
    <row r="202" spans="1:11" s="23" customFormat="1" ht="9.9499999999999993" customHeight="1">
      <c r="A202" s="96" t="s">
        <v>259</v>
      </c>
      <c r="B202" s="136"/>
      <c r="C202" s="120"/>
      <c r="D202" s="93"/>
      <c r="E202" s="90">
        <v>-413729</v>
      </c>
      <c r="F202" s="90">
        <v>-132989</v>
      </c>
      <c r="G202" s="90">
        <v>-5107</v>
      </c>
      <c r="H202" s="90">
        <v>-804237</v>
      </c>
      <c r="I202" s="90">
        <v>-126054</v>
      </c>
      <c r="J202" s="79">
        <v>-1482116</v>
      </c>
      <c r="K202" s="414"/>
    </row>
    <row r="203" spans="1:11" s="23" customFormat="1" ht="9.9499999999999993" customHeight="1">
      <c r="A203" s="2"/>
      <c r="B203" s="7"/>
      <c r="C203" s="7"/>
      <c r="D203" s="2"/>
      <c r="E203" s="7"/>
      <c r="F203" s="7"/>
      <c r="G203" s="7"/>
      <c r="H203" s="7"/>
      <c r="I203" s="7"/>
      <c r="J203" s="7"/>
      <c r="K203" s="414"/>
    </row>
    <row r="204" spans="1:11" s="43" customFormat="1" ht="9.9499999999999993" customHeight="1">
      <c r="A204" s="42" t="s">
        <v>133</v>
      </c>
      <c r="B204" s="56"/>
      <c r="C204" s="56"/>
      <c r="D204" s="109"/>
      <c r="E204" s="56"/>
      <c r="F204" s="56"/>
      <c r="G204" s="56"/>
      <c r="H204" s="56"/>
      <c r="I204" s="56"/>
      <c r="J204" s="56"/>
      <c r="K204" s="414"/>
    </row>
    <row r="205" spans="1:11" s="23" customFormat="1" ht="8.65" customHeight="1">
      <c r="A205" s="1"/>
      <c r="B205" s="7"/>
      <c r="C205" s="7"/>
      <c r="D205" s="1"/>
      <c r="E205" s="7"/>
      <c r="F205" s="7"/>
      <c r="G205" s="7"/>
      <c r="H205" s="7"/>
      <c r="I205" s="7"/>
      <c r="J205" s="7"/>
      <c r="K205" s="414"/>
    </row>
    <row r="206" spans="1:11" s="23" customFormat="1" ht="9.9499999999999993" customHeight="1">
      <c r="A206" s="42" t="s">
        <v>134</v>
      </c>
      <c r="B206" s="7"/>
      <c r="C206" s="7"/>
      <c r="D206" s="1"/>
      <c r="E206" s="7"/>
      <c r="F206" s="7"/>
      <c r="G206" s="7"/>
      <c r="H206" s="7"/>
      <c r="I206" s="7"/>
      <c r="J206" s="7"/>
      <c r="K206" s="414"/>
    </row>
    <row r="207" spans="1:11" s="23" customFormat="1" ht="8.65" customHeight="1">
      <c r="A207" s="10" t="s">
        <v>135</v>
      </c>
      <c r="B207" s="118"/>
      <c r="C207" s="118"/>
      <c r="D207" s="4"/>
      <c r="E207" s="13">
        <v>527229</v>
      </c>
      <c r="F207" s="13">
        <v>255703</v>
      </c>
      <c r="G207" s="13">
        <v>5107</v>
      </c>
      <c r="H207" s="13">
        <v>904237</v>
      </c>
      <c r="I207" s="14">
        <v>175054</v>
      </c>
      <c r="J207" s="7"/>
      <c r="K207" s="414"/>
    </row>
    <row r="208" spans="1:11" s="23" customFormat="1" ht="8.65" customHeight="1">
      <c r="A208" s="10" t="s">
        <v>136</v>
      </c>
      <c r="B208" s="118"/>
      <c r="C208" s="118"/>
      <c r="D208" s="4"/>
      <c r="E208" s="13">
        <v>0</v>
      </c>
      <c r="F208" s="13">
        <v>0</v>
      </c>
      <c r="G208" s="13">
        <v>0</v>
      </c>
      <c r="H208" s="13">
        <v>0</v>
      </c>
      <c r="I208" s="14">
        <v>0</v>
      </c>
      <c r="J208" s="7"/>
      <c r="K208" s="414"/>
    </row>
    <row r="209" spans="1:11" s="23" customFormat="1" ht="8.65" customHeight="1">
      <c r="A209" s="10" t="s">
        <v>137</v>
      </c>
      <c r="B209" s="118"/>
      <c r="C209" s="118"/>
      <c r="D209" s="4"/>
      <c r="E209" s="13">
        <v>0</v>
      </c>
      <c r="F209" s="13">
        <v>0</v>
      </c>
      <c r="G209" s="13">
        <v>0</v>
      </c>
      <c r="H209" s="13">
        <v>0</v>
      </c>
      <c r="I209" s="14">
        <v>0</v>
      </c>
      <c r="J209" s="7"/>
      <c r="K209" s="414"/>
    </row>
    <row r="210" spans="1:11" s="25" customFormat="1" ht="8.65" customHeight="1">
      <c r="A210" s="10" t="s">
        <v>138</v>
      </c>
      <c r="B210" s="19"/>
      <c r="C210" s="19"/>
      <c r="D210" s="4"/>
      <c r="E210" s="13">
        <v>0</v>
      </c>
      <c r="F210" s="13">
        <v>0</v>
      </c>
      <c r="G210" s="13">
        <v>0</v>
      </c>
      <c r="H210" s="13">
        <v>0</v>
      </c>
      <c r="I210" s="14">
        <v>0</v>
      </c>
      <c r="J210" s="7"/>
      <c r="K210" s="414"/>
    </row>
    <row r="211" spans="1:11" s="25" customFormat="1" ht="8.65" customHeight="1">
      <c r="A211" s="10" t="s">
        <v>139</v>
      </c>
      <c r="B211" s="19"/>
      <c r="C211" s="19"/>
      <c r="D211" s="4"/>
      <c r="E211" s="13">
        <v>0</v>
      </c>
      <c r="F211" s="13">
        <v>0</v>
      </c>
      <c r="G211" s="13">
        <v>0</v>
      </c>
      <c r="H211" s="13">
        <v>0</v>
      </c>
      <c r="I211" s="14">
        <v>0</v>
      </c>
      <c r="J211" s="7"/>
      <c r="K211" s="414"/>
    </row>
    <row r="212" spans="1:11" s="25" customFormat="1" ht="8.65" customHeight="1">
      <c r="A212" s="10" t="s">
        <v>140</v>
      </c>
      <c r="B212" s="19"/>
      <c r="C212" s="19"/>
      <c r="D212" s="4"/>
      <c r="E212" s="13">
        <v>0</v>
      </c>
      <c r="F212" s="13">
        <v>0</v>
      </c>
      <c r="G212" s="13">
        <v>0</v>
      </c>
      <c r="H212" s="13">
        <v>0</v>
      </c>
      <c r="I212" s="14">
        <v>0</v>
      </c>
      <c r="J212" s="7"/>
      <c r="K212" s="414"/>
    </row>
    <row r="213" spans="1:11" s="25" customFormat="1" ht="8.65" customHeight="1">
      <c r="A213" s="10"/>
      <c r="B213" s="19"/>
      <c r="C213" s="19"/>
      <c r="D213" s="4"/>
      <c r="E213" s="13"/>
      <c r="F213" s="13"/>
      <c r="G213" s="13"/>
      <c r="H213" s="13"/>
      <c r="I213" s="13"/>
      <c r="J213" s="7"/>
      <c r="K213" s="414"/>
    </row>
    <row r="214" spans="1:11" s="25" customFormat="1" ht="9.9499999999999993" customHeight="1">
      <c r="A214" s="46" t="s">
        <v>141</v>
      </c>
      <c r="B214" s="125"/>
      <c r="C214" s="125"/>
      <c r="D214" s="91"/>
      <c r="E214" s="55">
        <v>527229</v>
      </c>
      <c r="F214" s="55">
        <v>255703</v>
      </c>
      <c r="G214" s="55">
        <v>5107</v>
      </c>
      <c r="H214" s="55">
        <v>904237</v>
      </c>
      <c r="I214" s="55">
        <v>175054</v>
      </c>
      <c r="J214" s="7"/>
      <c r="K214" s="414"/>
    </row>
    <row r="215" spans="1:11" s="25" customFormat="1" ht="8.65" customHeight="1">
      <c r="A215" s="2"/>
      <c r="B215" s="3"/>
      <c r="C215" s="3"/>
      <c r="D215" s="2"/>
      <c r="E215" s="7"/>
      <c r="F215" s="7"/>
      <c r="G215" s="7"/>
      <c r="H215" s="7"/>
      <c r="I215" s="7"/>
      <c r="J215" s="7"/>
      <c r="K215" s="414"/>
    </row>
    <row r="216" spans="1:11" s="23" customFormat="1" ht="9.9499999999999993" customHeight="1">
      <c r="A216" s="42" t="s">
        <v>142</v>
      </c>
      <c r="B216" s="7"/>
      <c r="C216" s="7"/>
      <c r="D216" s="1"/>
      <c r="E216" s="7"/>
      <c r="F216" s="7"/>
      <c r="G216" s="7"/>
      <c r="H216" s="7"/>
      <c r="I216" s="7"/>
      <c r="J216" s="7"/>
      <c r="K216" s="414"/>
    </row>
    <row r="217" spans="1:11" s="25" customFormat="1" ht="8.65" customHeight="1">
      <c r="A217" s="10" t="s">
        <v>143</v>
      </c>
      <c r="B217" s="118"/>
      <c r="C217" s="118"/>
      <c r="D217" s="4"/>
      <c r="E217" s="13">
        <v>0</v>
      </c>
      <c r="F217" s="13">
        <v>0</v>
      </c>
      <c r="G217" s="13">
        <v>0</v>
      </c>
      <c r="H217" s="13">
        <v>0</v>
      </c>
      <c r="I217" s="14">
        <v>0</v>
      </c>
      <c r="J217" s="7"/>
      <c r="K217" s="414"/>
    </row>
    <row r="218" spans="1:11" s="25" customFormat="1" ht="8.65" customHeight="1">
      <c r="A218" s="10" t="s">
        <v>144</v>
      </c>
      <c r="B218" s="118"/>
      <c r="C218" s="118"/>
      <c r="D218" s="4"/>
      <c r="E218" s="13">
        <v>0</v>
      </c>
      <c r="F218" s="13">
        <v>0</v>
      </c>
      <c r="G218" s="13">
        <v>0</v>
      </c>
      <c r="H218" s="13">
        <v>0</v>
      </c>
      <c r="I218" s="14">
        <v>0</v>
      </c>
      <c r="J218" s="7"/>
      <c r="K218" s="414"/>
    </row>
    <row r="219" spans="1:11" s="25" customFormat="1" ht="8.65" customHeight="1">
      <c r="A219" s="10" t="s">
        <v>227</v>
      </c>
      <c r="B219" s="118"/>
      <c r="C219" s="118"/>
      <c r="D219" s="4"/>
      <c r="E219" s="13">
        <v>0</v>
      </c>
      <c r="F219" s="13">
        <v>0</v>
      </c>
      <c r="G219" s="13">
        <v>0</v>
      </c>
      <c r="H219" s="13">
        <v>0</v>
      </c>
      <c r="I219" s="14">
        <v>0</v>
      </c>
      <c r="J219" s="7"/>
      <c r="K219" s="414"/>
    </row>
    <row r="220" spans="1:11" s="25" customFormat="1" ht="8.65" customHeight="1">
      <c r="A220" s="10" t="s">
        <v>145</v>
      </c>
      <c r="B220" s="118"/>
      <c r="C220" s="118"/>
      <c r="D220" s="4"/>
      <c r="E220" s="13">
        <v>0</v>
      </c>
      <c r="F220" s="13">
        <v>0</v>
      </c>
      <c r="G220" s="13">
        <v>0</v>
      </c>
      <c r="H220" s="13">
        <v>0</v>
      </c>
      <c r="I220" s="14">
        <v>0</v>
      </c>
      <c r="J220" s="7"/>
      <c r="K220" s="414"/>
    </row>
    <row r="221" spans="1:11" s="25" customFormat="1" ht="8.65" customHeight="1">
      <c r="A221" s="10" t="s">
        <v>146</v>
      </c>
      <c r="B221" s="118"/>
      <c r="C221" s="118"/>
      <c r="D221" s="4"/>
      <c r="E221" s="13">
        <v>0</v>
      </c>
      <c r="F221" s="13">
        <v>0</v>
      </c>
      <c r="G221" s="13">
        <v>0</v>
      </c>
      <c r="H221" s="13">
        <v>0</v>
      </c>
      <c r="I221" s="14">
        <v>0</v>
      </c>
      <c r="J221" s="7"/>
      <c r="K221" s="414"/>
    </row>
    <row r="222" spans="1:11" s="25" customFormat="1" ht="8.65" customHeight="1">
      <c r="A222" s="10" t="s">
        <v>147</v>
      </c>
      <c r="B222" s="118"/>
      <c r="C222" s="118"/>
      <c r="D222" s="4"/>
      <c r="E222" s="13">
        <v>113500</v>
      </c>
      <c r="F222" s="13">
        <v>122714</v>
      </c>
      <c r="G222" s="13">
        <v>0</v>
      </c>
      <c r="H222" s="13">
        <v>100000</v>
      </c>
      <c r="I222" s="14">
        <v>49000</v>
      </c>
      <c r="J222" s="7"/>
      <c r="K222" s="414"/>
    </row>
    <row r="223" spans="1:11" s="25" customFormat="1" ht="8.65" customHeight="1">
      <c r="A223" s="10" t="s">
        <v>148</v>
      </c>
      <c r="B223" s="118"/>
      <c r="C223" s="118"/>
      <c r="D223" s="4"/>
      <c r="E223" s="13">
        <v>0</v>
      </c>
      <c r="F223" s="13">
        <v>0</v>
      </c>
      <c r="G223" s="13">
        <v>0</v>
      </c>
      <c r="H223" s="13">
        <v>0</v>
      </c>
      <c r="I223" s="14">
        <v>0</v>
      </c>
      <c r="J223" s="7"/>
      <c r="K223" s="414"/>
    </row>
    <row r="224" spans="1:11" s="25" customFormat="1" ht="8.65" customHeight="1">
      <c r="A224" s="10" t="s">
        <v>149</v>
      </c>
      <c r="B224" s="118"/>
      <c r="C224" s="118"/>
      <c r="D224" s="4"/>
      <c r="E224" s="13">
        <v>0</v>
      </c>
      <c r="F224" s="13">
        <v>0</v>
      </c>
      <c r="G224" s="13">
        <v>0</v>
      </c>
      <c r="H224" s="13">
        <v>0</v>
      </c>
      <c r="I224" s="14">
        <v>0</v>
      </c>
      <c r="J224" s="7"/>
      <c r="K224" s="414"/>
    </row>
    <row r="225" spans="1:12" s="25" customFormat="1" ht="8.65" customHeight="1">
      <c r="A225" s="10" t="s">
        <v>150</v>
      </c>
      <c r="B225" s="118"/>
      <c r="C225" s="118"/>
      <c r="D225" s="4"/>
      <c r="E225" s="13">
        <v>0</v>
      </c>
      <c r="F225" s="13">
        <v>0</v>
      </c>
      <c r="G225" s="13">
        <v>0</v>
      </c>
      <c r="H225" s="13">
        <v>0</v>
      </c>
      <c r="I225" s="14">
        <v>0</v>
      </c>
      <c r="J225" s="7"/>
      <c r="K225" s="414"/>
    </row>
    <row r="226" spans="1:12" s="25" customFormat="1" ht="8.65" customHeight="1">
      <c r="A226" s="10"/>
      <c r="B226" s="118"/>
      <c r="C226" s="118"/>
      <c r="D226" s="4"/>
      <c r="E226" s="13"/>
      <c r="F226" s="13"/>
      <c r="G226" s="13"/>
      <c r="H226" s="13"/>
      <c r="I226" s="13"/>
      <c r="J226" s="7"/>
      <c r="K226" s="414"/>
    </row>
    <row r="227" spans="1:12" s="25" customFormat="1" ht="9.9499999999999993" customHeight="1">
      <c r="A227" s="46" t="s">
        <v>151</v>
      </c>
      <c r="B227" s="125"/>
      <c r="C227" s="125"/>
      <c r="D227" s="91"/>
      <c r="E227" s="55">
        <v>113500</v>
      </c>
      <c r="F227" s="55">
        <v>122714</v>
      </c>
      <c r="G227" s="55">
        <v>0</v>
      </c>
      <c r="H227" s="55">
        <v>100000</v>
      </c>
      <c r="I227" s="55">
        <v>49000</v>
      </c>
      <c r="J227" s="7"/>
      <c r="K227" s="414"/>
    </row>
    <row r="228" spans="1:12" s="25" customFormat="1" ht="9.9499999999999993" customHeight="1" thickBot="1">
      <c r="A228" s="2"/>
      <c r="B228" s="3"/>
      <c r="C228" s="3"/>
      <c r="D228" s="2"/>
      <c r="E228" s="7"/>
      <c r="F228" s="7"/>
      <c r="G228" s="7"/>
      <c r="H228" s="7"/>
      <c r="I228" s="7"/>
      <c r="J228" s="7"/>
      <c r="K228" s="414"/>
    </row>
    <row r="229" spans="1:12" s="23" customFormat="1" ht="9.9499999999999993" customHeight="1" thickBot="1">
      <c r="A229" s="1145" t="s">
        <v>152</v>
      </c>
      <c r="B229" s="1146"/>
      <c r="C229" s="1147"/>
      <c r="D229" s="64"/>
      <c r="E229" s="7"/>
      <c r="F229" s="7"/>
      <c r="G229" s="7"/>
      <c r="H229" s="7"/>
      <c r="I229" s="7"/>
      <c r="J229" s="7"/>
      <c r="K229" s="414"/>
    </row>
    <row r="230" spans="1:12" s="25" customFormat="1" ht="9.9499999999999993" customHeight="1">
      <c r="A230" s="2"/>
      <c r="B230" s="3"/>
      <c r="C230" s="3"/>
      <c r="D230" s="2"/>
      <c r="E230" s="7"/>
      <c r="F230" s="7"/>
      <c r="G230" s="7"/>
      <c r="H230" s="7"/>
      <c r="I230" s="7"/>
      <c r="J230" s="7"/>
      <c r="K230" s="414"/>
    </row>
    <row r="231" spans="1:12" s="25" customFormat="1" ht="8.65" customHeight="1">
      <c r="A231" s="10" t="s">
        <v>153</v>
      </c>
      <c r="B231" s="19"/>
      <c r="C231" s="19"/>
      <c r="D231" s="4"/>
      <c r="E231" s="13">
        <v>-232885</v>
      </c>
      <c r="F231" s="13">
        <v>-176156</v>
      </c>
      <c r="G231" s="13">
        <v>-168693</v>
      </c>
      <c r="H231" s="13">
        <v>-55107</v>
      </c>
      <c r="I231" s="13">
        <v>168856</v>
      </c>
      <c r="J231" s="7"/>
      <c r="K231" s="414"/>
    </row>
    <row r="232" spans="1:12" s="25" customFormat="1" ht="8.65" customHeight="1">
      <c r="A232" s="10" t="s">
        <v>154</v>
      </c>
      <c r="B232" s="19"/>
      <c r="C232" s="19"/>
      <c r="D232" s="4"/>
      <c r="E232" s="13">
        <v>-413729</v>
      </c>
      <c r="F232" s="13">
        <v>-132989</v>
      </c>
      <c r="G232" s="13">
        <v>-5107</v>
      </c>
      <c r="H232" s="13">
        <v>-804237</v>
      </c>
      <c r="I232" s="13">
        <v>-126054</v>
      </c>
      <c r="J232" s="108" t="s">
        <v>271</v>
      </c>
      <c r="K232" s="414"/>
      <c r="L232" s="143"/>
    </row>
    <row r="233" spans="1:12" s="25" customFormat="1" ht="8.65" customHeight="1">
      <c r="A233" s="10" t="s">
        <v>155</v>
      </c>
      <c r="B233" s="19"/>
      <c r="C233" s="19"/>
      <c r="D233" s="4"/>
      <c r="E233" s="13">
        <v>-449874</v>
      </c>
      <c r="F233" s="13">
        <v>-84325</v>
      </c>
      <c r="G233" s="13">
        <v>53620</v>
      </c>
      <c r="H233" s="13">
        <v>-634013</v>
      </c>
      <c r="I233" s="13">
        <v>271862</v>
      </c>
      <c r="J233" s="33">
        <v>-1482116</v>
      </c>
      <c r="K233" s="414"/>
    </row>
    <row r="234" spans="1:12" s="25" customFormat="1" ht="8.65" customHeight="1">
      <c r="A234" s="10"/>
      <c r="B234" s="19"/>
      <c r="C234" s="19"/>
      <c r="D234" s="4"/>
      <c r="E234" s="13"/>
      <c r="F234" s="13"/>
      <c r="G234" s="13"/>
      <c r="H234" s="13"/>
      <c r="I234" s="13"/>
      <c r="J234" s="7"/>
      <c r="K234" s="414"/>
    </row>
    <row r="235" spans="1:12" s="62" customFormat="1" ht="9.9499999999999993" customHeight="1">
      <c r="A235" s="1148" t="s">
        <v>260</v>
      </c>
      <c r="B235" s="1149"/>
      <c r="C235" s="1149"/>
      <c r="D235" s="1152"/>
      <c r="E235" s="1142">
        <v>-232885</v>
      </c>
      <c r="F235" s="1142">
        <v>-176156</v>
      </c>
      <c r="G235" s="1142">
        <v>-168693</v>
      </c>
      <c r="H235" s="1142">
        <v>-55107</v>
      </c>
      <c r="I235" s="1142">
        <v>168856</v>
      </c>
      <c r="J235" s="80"/>
      <c r="K235" s="414"/>
    </row>
    <row r="236" spans="1:12" s="62" customFormat="1" ht="9.9499999999999993" customHeight="1">
      <c r="A236" s="1150"/>
      <c r="B236" s="1151"/>
      <c r="C236" s="1151"/>
      <c r="D236" s="1153"/>
      <c r="E236" s="1143"/>
      <c r="F236" s="1143"/>
      <c r="G236" s="1143"/>
      <c r="H236" s="1143"/>
      <c r="I236" s="1143"/>
      <c r="J236" s="80"/>
      <c r="K236" s="414"/>
    </row>
    <row r="237" spans="1:12" s="25" customFormat="1" ht="9.9499999999999993" customHeight="1" thickBot="1">
      <c r="A237" s="2"/>
      <c r="B237" s="3"/>
      <c r="C237" s="3"/>
      <c r="D237" s="2"/>
      <c r="E237" s="7"/>
      <c r="F237" s="7"/>
      <c r="G237" s="7"/>
      <c r="H237" s="7"/>
      <c r="I237" s="7"/>
      <c r="J237" s="3"/>
      <c r="K237" s="414"/>
    </row>
    <row r="238" spans="1:12" s="23" customFormat="1" ht="9.9499999999999993" customHeight="1" thickBot="1">
      <c r="A238" s="1145" t="s">
        <v>156</v>
      </c>
      <c r="B238" s="1146"/>
      <c r="C238" s="1147"/>
      <c r="D238" s="64"/>
      <c r="E238" s="7"/>
      <c r="F238" s="7"/>
      <c r="G238" s="7"/>
      <c r="H238" s="7"/>
      <c r="I238" s="7"/>
      <c r="J238" s="7"/>
      <c r="K238" s="414"/>
    </row>
    <row r="239" spans="1:12" s="25" customFormat="1" ht="9.9499999999999993" customHeight="1">
      <c r="A239" s="2"/>
      <c r="B239" s="3"/>
      <c r="C239" s="3"/>
      <c r="D239" s="2"/>
      <c r="E239" s="7"/>
      <c r="F239" s="7"/>
      <c r="G239" s="7"/>
      <c r="H239" s="7"/>
      <c r="I239" s="7"/>
      <c r="J239" s="3"/>
      <c r="K239" s="414"/>
    </row>
    <row r="240" spans="1:12" s="25" customFormat="1" ht="8.65" customHeight="1">
      <c r="A240" s="10" t="s">
        <v>81</v>
      </c>
      <c r="B240" s="19"/>
      <c r="C240" s="19"/>
      <c r="D240" s="4"/>
      <c r="E240" s="13">
        <v>230897</v>
      </c>
      <c r="F240" s="13">
        <v>227869</v>
      </c>
      <c r="G240" s="13">
        <v>216778</v>
      </c>
      <c r="H240" s="13">
        <v>230537</v>
      </c>
      <c r="I240" s="13">
        <v>220832</v>
      </c>
      <c r="J240" s="3"/>
      <c r="K240" s="414"/>
    </row>
    <row r="241" spans="1:11" s="25" customFormat="1" ht="8.65" customHeight="1">
      <c r="A241" s="10" t="s">
        <v>157</v>
      </c>
      <c r="B241" s="19"/>
      <c r="C241" s="19"/>
      <c r="D241" s="4"/>
      <c r="E241" s="13">
        <v>159814</v>
      </c>
      <c r="F241" s="13">
        <v>160067</v>
      </c>
      <c r="G241" s="13">
        <v>151497</v>
      </c>
      <c r="H241" s="13">
        <v>172084</v>
      </c>
      <c r="I241" s="13">
        <v>164586</v>
      </c>
      <c r="J241" s="3"/>
      <c r="K241" s="414"/>
    </row>
    <row r="242" spans="1:11" s="25" customFormat="1" ht="8.65" customHeight="1">
      <c r="A242" s="10" t="s">
        <v>214</v>
      </c>
      <c r="B242" s="19"/>
      <c r="C242" s="19"/>
      <c r="D242" s="150"/>
      <c r="E242" s="13">
        <v>27196</v>
      </c>
      <c r="F242" s="13">
        <v>29038</v>
      </c>
      <c r="G242" s="13">
        <v>24497</v>
      </c>
      <c r="H242" s="13">
        <v>31537</v>
      </c>
      <c r="I242" s="14">
        <v>50648</v>
      </c>
      <c r="J242" s="3"/>
      <c r="K242" s="414"/>
    </row>
    <row r="243" spans="1:11" s="25" customFormat="1" ht="8.65" customHeight="1">
      <c r="A243" s="10" t="s">
        <v>215</v>
      </c>
      <c r="B243" s="19"/>
      <c r="C243" s="19"/>
      <c r="D243" s="150"/>
      <c r="E243" s="13">
        <v>0</v>
      </c>
      <c r="F243" s="13">
        <v>0</v>
      </c>
      <c r="G243" s="13">
        <v>0</v>
      </c>
      <c r="H243" s="13">
        <v>0</v>
      </c>
      <c r="I243" s="14">
        <v>0</v>
      </c>
      <c r="J243" s="3"/>
      <c r="K243" s="414"/>
    </row>
    <row r="244" spans="1:11" s="25" customFormat="1" ht="8.65" customHeight="1">
      <c r="A244" s="10" t="s">
        <v>203</v>
      </c>
      <c r="B244" s="19"/>
      <c r="C244" s="19"/>
      <c r="D244" s="150"/>
      <c r="E244" s="13">
        <v>14590</v>
      </c>
      <c r="F244" s="13">
        <v>14590</v>
      </c>
      <c r="G244" s="13">
        <v>14590</v>
      </c>
      <c r="H244" s="13">
        <v>14590</v>
      </c>
      <c r="I244" s="14">
        <v>14590</v>
      </c>
      <c r="J244" s="3"/>
      <c r="K244" s="414"/>
    </row>
    <row r="245" spans="1:11" s="25" customFormat="1" ht="8.65" customHeight="1">
      <c r="A245" s="10"/>
      <c r="B245" s="19"/>
      <c r="C245" s="19"/>
      <c r="D245" s="4"/>
      <c r="E245" s="13"/>
      <c r="F245" s="13"/>
      <c r="G245" s="13"/>
      <c r="H245" s="13"/>
      <c r="I245" s="13"/>
      <c r="J245" s="3"/>
      <c r="K245" s="414"/>
    </row>
    <row r="246" spans="1:11" s="62" customFormat="1" ht="9.9499999999999993" customHeight="1">
      <c r="A246" s="46" t="s">
        <v>158</v>
      </c>
      <c r="B246" s="125"/>
      <c r="C246" s="125"/>
      <c r="D246" s="91"/>
      <c r="E246" s="55">
        <v>83689</v>
      </c>
      <c r="F246" s="55">
        <v>82250</v>
      </c>
      <c r="G246" s="55">
        <v>75188</v>
      </c>
      <c r="H246" s="55">
        <v>75400</v>
      </c>
      <c r="I246" s="55">
        <v>92304</v>
      </c>
      <c r="J246" s="81"/>
      <c r="K246" s="414"/>
    </row>
    <row r="247" spans="1:11" s="25" customFormat="1" ht="9.9499999999999993" customHeight="1" thickBot="1">
      <c r="A247" s="1"/>
      <c r="B247" s="3"/>
      <c r="C247" s="3"/>
      <c r="D247" s="1"/>
      <c r="E247" s="7"/>
      <c r="F247" s="7"/>
      <c r="G247" s="7"/>
      <c r="H247" s="7"/>
      <c r="I247" s="7"/>
      <c r="J247" s="3"/>
      <c r="K247" s="414"/>
    </row>
    <row r="248" spans="1:11" s="23" customFormat="1" ht="9.9499999999999993" customHeight="1" thickBot="1">
      <c r="A248" s="1145" t="s">
        <v>194</v>
      </c>
      <c r="B248" s="1146"/>
      <c r="C248" s="1146"/>
      <c r="D248" s="1147"/>
      <c r="E248" s="7"/>
      <c r="F248" s="7"/>
      <c r="G248" s="7"/>
      <c r="H248" s="7"/>
      <c r="I248" s="7"/>
      <c r="J248" s="7"/>
      <c r="K248" s="414"/>
    </row>
    <row r="249" spans="1:11" s="25" customFormat="1" ht="9.9499999999999993" customHeight="1">
      <c r="A249" s="3"/>
      <c r="B249" s="3"/>
      <c r="C249" s="3"/>
      <c r="D249" s="3"/>
      <c r="E249" s="3"/>
      <c r="F249" s="3"/>
      <c r="G249" s="2"/>
      <c r="H249" s="2"/>
      <c r="I249" s="3"/>
      <c r="J249" s="3"/>
      <c r="K249" s="414"/>
    </row>
    <row r="250" spans="1:11" s="62" customFormat="1" ht="9.9499999999999993" customHeight="1">
      <c r="A250" s="97" t="s">
        <v>196</v>
      </c>
      <c r="B250" s="81"/>
      <c r="C250" s="81"/>
      <c r="D250" s="82"/>
      <c r="E250" s="57"/>
      <c r="F250" s="57"/>
      <c r="G250" s="57"/>
      <c r="H250" s="57"/>
      <c r="I250" s="57"/>
      <c r="J250" s="81"/>
      <c r="K250" s="414"/>
    </row>
    <row r="251" spans="1:11" s="25" customFormat="1" ht="8.65" customHeight="1">
      <c r="A251" s="10" t="s">
        <v>162</v>
      </c>
      <c r="B251" s="19"/>
      <c r="C251" s="19"/>
      <c r="D251" s="150"/>
      <c r="E251" s="13">
        <v>221178</v>
      </c>
      <c r="F251" s="13">
        <v>210873</v>
      </c>
      <c r="G251" s="13">
        <v>193591</v>
      </c>
      <c r="H251" s="13">
        <v>207187</v>
      </c>
      <c r="I251" s="14">
        <v>204799</v>
      </c>
      <c r="J251" s="3"/>
      <c r="K251" s="414"/>
    </row>
    <row r="252" spans="1:11" s="25" customFormat="1" ht="8.65" customHeight="1">
      <c r="A252" s="18" t="s">
        <v>216</v>
      </c>
      <c r="B252" s="19"/>
      <c r="C252" s="19"/>
      <c r="D252" s="150"/>
      <c r="E252" s="13">
        <v>370400</v>
      </c>
      <c r="F252" s="13">
        <v>380150</v>
      </c>
      <c r="G252" s="13">
        <v>381400</v>
      </c>
      <c r="H252" s="13">
        <v>412000</v>
      </c>
      <c r="I252" s="14">
        <v>432700</v>
      </c>
      <c r="J252" s="3"/>
      <c r="K252" s="414"/>
    </row>
    <row r="253" spans="1:11" s="25" customFormat="1" ht="8.65" customHeight="1">
      <c r="A253" s="18"/>
      <c r="B253" s="19"/>
      <c r="C253" s="19"/>
      <c r="D253" s="5"/>
      <c r="E253" s="13"/>
      <c r="F253" s="13"/>
      <c r="G253" s="13"/>
      <c r="H253" s="13"/>
      <c r="I253" s="13"/>
      <c r="J253" s="3"/>
      <c r="K253" s="414"/>
    </row>
    <row r="254" spans="1:11" s="101" customFormat="1" ht="9.9499999999999993" customHeight="1">
      <c r="A254" s="98" t="s">
        <v>195</v>
      </c>
      <c r="B254" s="125"/>
      <c r="C254" s="125"/>
      <c r="D254" s="99"/>
      <c r="E254" s="55">
        <v>591578</v>
      </c>
      <c r="F254" s="55">
        <v>591023</v>
      </c>
      <c r="G254" s="55">
        <v>574991</v>
      </c>
      <c r="H254" s="55">
        <v>619187</v>
      </c>
      <c r="I254" s="55">
        <v>637499</v>
      </c>
      <c r="J254" s="100"/>
      <c r="K254" s="414"/>
    </row>
    <row r="255" spans="1:11" s="25" customFormat="1" ht="8.65" customHeight="1">
      <c r="A255" s="1"/>
      <c r="B255" s="3"/>
      <c r="C255" s="3"/>
      <c r="D255" s="1"/>
      <c r="E255" s="7"/>
      <c r="F255" s="7"/>
      <c r="G255" s="7"/>
      <c r="H255" s="7"/>
      <c r="I255" s="7"/>
      <c r="J255" s="3"/>
      <c r="K255" s="414"/>
    </row>
    <row r="256" spans="1:11" s="101" customFormat="1" ht="9.9499999999999993" customHeight="1">
      <c r="A256" s="97" t="s">
        <v>197</v>
      </c>
      <c r="B256" s="100"/>
      <c r="C256" s="100"/>
      <c r="D256" s="97"/>
      <c r="E256" s="56"/>
      <c r="F256" s="56"/>
      <c r="G256" s="56"/>
      <c r="H256" s="56"/>
      <c r="I256" s="56"/>
      <c r="J256" s="100"/>
      <c r="K256" s="414"/>
    </row>
    <row r="257" spans="1:11" s="25" customFormat="1" ht="8.65" customHeight="1">
      <c r="A257" s="10" t="s">
        <v>163</v>
      </c>
      <c r="B257" s="19"/>
      <c r="C257" s="19"/>
      <c r="D257" s="5"/>
      <c r="E257" s="13">
        <v>6944527</v>
      </c>
      <c r="F257" s="13">
        <v>6881875</v>
      </c>
      <c r="G257" s="13">
        <v>6660930</v>
      </c>
      <c r="H257" s="13">
        <v>7223058</v>
      </c>
      <c r="I257" s="13">
        <v>6499288</v>
      </c>
      <c r="J257" s="3"/>
      <c r="K257" s="414"/>
    </row>
    <row r="258" spans="1:11" s="25" customFormat="1" ht="8.65" customHeight="1">
      <c r="A258" s="18" t="s">
        <v>162</v>
      </c>
      <c r="B258" s="19"/>
      <c r="C258" s="19"/>
      <c r="D258" s="5"/>
      <c r="E258" s="13">
        <v>230897</v>
      </c>
      <c r="F258" s="13">
        <v>227869</v>
      </c>
      <c r="G258" s="13">
        <v>216778</v>
      </c>
      <c r="H258" s="13">
        <v>230537</v>
      </c>
      <c r="I258" s="13">
        <v>220832</v>
      </c>
      <c r="J258" s="3"/>
      <c r="K258" s="414"/>
    </row>
    <row r="259" spans="1:11" s="25" customFormat="1" ht="8.65" customHeight="1">
      <c r="A259" s="18"/>
      <c r="B259" s="19"/>
      <c r="C259" s="19"/>
      <c r="D259" s="5"/>
      <c r="E259" s="13"/>
      <c r="F259" s="13"/>
      <c r="G259" s="13"/>
      <c r="H259" s="13"/>
      <c r="I259" s="13"/>
      <c r="J259" s="3"/>
      <c r="K259" s="414"/>
    </row>
    <row r="260" spans="1:11" s="101" customFormat="1" ht="9.9499999999999993" customHeight="1">
      <c r="A260" s="102" t="s">
        <v>198</v>
      </c>
      <c r="B260" s="137"/>
      <c r="C260" s="137"/>
      <c r="D260" s="103"/>
      <c r="E260" s="104">
        <v>3.3248772738589687</v>
      </c>
      <c r="F260" s="104">
        <v>3.311147034783398</v>
      </c>
      <c r="G260" s="104">
        <v>3.2544704718410191</v>
      </c>
      <c r="H260" s="104">
        <v>3.1916814180365156</v>
      </c>
      <c r="I260" s="104">
        <v>3.3977875730387699</v>
      </c>
      <c r="J260" s="100"/>
      <c r="K260" s="414"/>
    </row>
    <row r="261" spans="1:11" s="62" customFormat="1" ht="9.9499999999999993" customHeight="1" thickBot="1">
      <c r="A261" s="83"/>
      <c r="B261" s="138"/>
      <c r="C261" s="138"/>
      <c r="D261" s="83"/>
      <c r="E261" s="84"/>
      <c r="F261" s="84"/>
      <c r="G261" s="84"/>
      <c r="H261" s="84"/>
      <c r="I261" s="84"/>
      <c r="J261" s="81"/>
      <c r="K261" s="414"/>
    </row>
    <row r="262" spans="1:11" s="23" customFormat="1" ht="9.9499999999999993" customHeight="1" thickBot="1">
      <c r="A262" s="1145" t="s">
        <v>164</v>
      </c>
      <c r="B262" s="1146"/>
      <c r="C262" s="1146"/>
      <c r="D262" s="1147"/>
      <c r="E262" s="7"/>
      <c r="F262" s="7"/>
      <c r="G262" s="7"/>
      <c r="H262" s="7"/>
      <c r="I262" s="7"/>
      <c r="J262" s="7"/>
      <c r="K262" s="414"/>
    </row>
    <row r="263" spans="1:11" s="25" customFormat="1" ht="9.9499999999999993" customHeight="1">
      <c r="A263" s="1"/>
      <c r="B263" s="3"/>
      <c r="C263" s="3"/>
      <c r="D263" s="1"/>
      <c r="E263" s="7"/>
      <c r="F263" s="7"/>
      <c r="G263" s="7"/>
      <c r="H263" s="7"/>
      <c r="I263" s="7"/>
      <c r="J263" s="3"/>
      <c r="K263" s="414"/>
    </row>
    <row r="264" spans="1:11" s="101" customFormat="1" ht="9.9499999999999993" customHeight="1">
      <c r="A264" s="42" t="s">
        <v>183</v>
      </c>
      <c r="B264" s="100"/>
      <c r="C264" s="100"/>
      <c r="D264" s="42"/>
      <c r="E264" s="56"/>
      <c r="F264" s="56"/>
      <c r="G264" s="56"/>
      <c r="H264" s="56"/>
      <c r="I264" s="56"/>
      <c r="J264" s="100"/>
      <c r="K264" s="414"/>
    </row>
    <row r="265" spans="1:11" s="25" customFormat="1" ht="9.9499999999999993" customHeight="1">
      <c r="A265" s="37"/>
      <c r="B265" s="3"/>
      <c r="C265" s="3"/>
      <c r="D265" s="1"/>
      <c r="E265" s="7"/>
      <c r="F265" s="7"/>
      <c r="G265" s="7"/>
      <c r="H265" s="7"/>
      <c r="I265" s="7"/>
      <c r="J265" s="3"/>
      <c r="K265" s="414"/>
    </row>
    <row r="266" spans="1:11" s="25" customFormat="1" ht="8.65" customHeight="1">
      <c r="A266" s="18" t="s">
        <v>184</v>
      </c>
      <c r="B266" s="19"/>
      <c r="C266" s="19"/>
      <c r="D266" s="5"/>
      <c r="E266" s="13">
        <v>0</v>
      </c>
      <c r="F266" s="13">
        <v>0</v>
      </c>
      <c r="G266" s="13">
        <v>0</v>
      </c>
      <c r="H266" s="13">
        <v>0</v>
      </c>
      <c r="I266" s="14">
        <v>0</v>
      </c>
      <c r="J266" s="7"/>
      <c r="K266" s="414"/>
    </row>
    <row r="267" spans="1:11" s="25" customFormat="1" ht="8.65" customHeight="1">
      <c r="A267" s="18" t="s">
        <v>185</v>
      </c>
      <c r="B267" s="19"/>
      <c r="C267" s="19"/>
      <c r="D267" s="5"/>
      <c r="E267" s="13">
        <v>0</v>
      </c>
      <c r="F267" s="13">
        <v>0</v>
      </c>
      <c r="G267" s="13">
        <v>0</v>
      </c>
      <c r="H267" s="13">
        <v>0</v>
      </c>
      <c r="I267" s="14">
        <v>0</v>
      </c>
      <c r="J267" s="7"/>
      <c r="K267" s="414"/>
    </row>
    <row r="268" spans="1:11" s="25" customFormat="1" ht="8.65" customHeight="1">
      <c r="A268" s="18" t="s">
        <v>186</v>
      </c>
      <c r="B268" s="19"/>
      <c r="C268" s="19"/>
      <c r="D268" s="5"/>
      <c r="E268" s="13">
        <v>215338</v>
      </c>
      <c r="F268" s="13">
        <v>208820</v>
      </c>
      <c r="G268" s="13">
        <v>227555</v>
      </c>
      <c r="H268" s="13">
        <v>229599</v>
      </c>
      <c r="I268" s="14">
        <v>241797</v>
      </c>
      <c r="J268" s="7"/>
      <c r="K268" s="414"/>
    </row>
    <row r="269" spans="1:11" s="25" customFormat="1" ht="8.65" customHeight="1">
      <c r="A269" s="18" t="s">
        <v>187</v>
      </c>
      <c r="B269" s="19"/>
      <c r="C269" s="19"/>
      <c r="D269" s="5"/>
      <c r="E269" s="13">
        <v>200510</v>
      </c>
      <c r="F269" s="13">
        <v>177988</v>
      </c>
      <c r="G269" s="13">
        <v>192855</v>
      </c>
      <c r="H269" s="13">
        <v>179972</v>
      </c>
      <c r="I269" s="14">
        <v>199593</v>
      </c>
      <c r="J269" s="7"/>
      <c r="K269" s="414"/>
    </row>
    <row r="270" spans="1:11" s="25" customFormat="1" ht="8.65" customHeight="1">
      <c r="A270" s="18" t="s">
        <v>188</v>
      </c>
      <c r="B270" s="19"/>
      <c r="C270" s="19"/>
      <c r="D270" s="5"/>
      <c r="E270" s="13">
        <v>118886</v>
      </c>
      <c r="F270" s="13">
        <v>125561</v>
      </c>
      <c r="G270" s="13">
        <v>125090</v>
      </c>
      <c r="H270" s="13">
        <v>126175</v>
      </c>
      <c r="I270" s="14">
        <v>128906</v>
      </c>
      <c r="J270" s="7"/>
      <c r="K270" s="414"/>
    </row>
    <row r="271" spans="1:11" s="25" customFormat="1" ht="8.65" customHeight="1">
      <c r="A271" s="18" t="s">
        <v>189</v>
      </c>
      <c r="B271" s="19"/>
      <c r="C271" s="19"/>
      <c r="D271" s="5"/>
      <c r="E271" s="13">
        <v>0</v>
      </c>
      <c r="F271" s="13">
        <v>0</v>
      </c>
      <c r="G271" s="13">
        <v>0</v>
      </c>
      <c r="H271" s="13">
        <v>0</v>
      </c>
      <c r="I271" s="14">
        <v>0</v>
      </c>
      <c r="J271" s="7"/>
      <c r="K271" s="414"/>
    </row>
    <row r="272" spans="1:11" s="25" customFormat="1" ht="8.65" customHeight="1">
      <c r="A272" s="18" t="s">
        <v>166</v>
      </c>
      <c r="B272" s="19"/>
      <c r="C272" s="19"/>
      <c r="D272" s="5"/>
      <c r="E272" s="13">
        <v>0</v>
      </c>
      <c r="F272" s="13">
        <v>0</v>
      </c>
      <c r="G272" s="13">
        <v>0</v>
      </c>
      <c r="H272" s="13">
        <v>0</v>
      </c>
      <c r="I272" s="14">
        <v>0</v>
      </c>
      <c r="J272" s="7"/>
      <c r="K272" s="414"/>
    </row>
    <row r="273" spans="1:11" s="25" customFormat="1" ht="8.65" customHeight="1">
      <c r="A273" s="18"/>
      <c r="B273" s="19"/>
      <c r="C273" s="19"/>
      <c r="D273" s="5"/>
      <c r="E273" s="21"/>
      <c r="F273" s="21"/>
      <c r="G273" s="20"/>
      <c r="H273" s="20"/>
      <c r="I273" s="21"/>
      <c r="J273" s="7"/>
      <c r="K273" s="414"/>
    </row>
    <row r="274" spans="1:11" s="101" customFormat="1" ht="9.9499999999999993" customHeight="1">
      <c r="A274" s="46" t="s">
        <v>182</v>
      </c>
      <c r="B274" s="125"/>
      <c r="C274" s="125"/>
      <c r="D274" s="91"/>
      <c r="E274" s="55">
        <v>534734</v>
      </c>
      <c r="F274" s="55">
        <v>512369</v>
      </c>
      <c r="G274" s="55">
        <v>545500</v>
      </c>
      <c r="H274" s="55">
        <v>535746</v>
      </c>
      <c r="I274" s="55">
        <v>570296</v>
      </c>
      <c r="J274" s="100"/>
      <c r="K274" s="414"/>
    </row>
    <row r="275" spans="1:11" s="25" customFormat="1" ht="12" customHeight="1">
      <c r="A275" s="145">
        <v>47</v>
      </c>
      <c r="B275" s="127" t="s">
        <v>309</v>
      </c>
      <c r="C275" s="39"/>
      <c r="D275" s="1144" t="s">
        <v>29</v>
      </c>
      <c r="E275" s="1144"/>
      <c r="F275" s="1144"/>
      <c r="G275" s="1144"/>
      <c r="H275" s="1144"/>
      <c r="I275" s="76" t="s">
        <v>243</v>
      </c>
      <c r="J275" s="3"/>
      <c r="K275" s="414"/>
    </row>
    <row r="276" spans="1:11" s="25" customFormat="1" ht="9.9499999999999993" customHeight="1">
      <c r="A276" s="128"/>
      <c r="B276" s="29"/>
      <c r="C276" s="29"/>
      <c r="D276" s="27"/>
      <c r="E276" s="27"/>
      <c r="F276" s="27"/>
      <c r="G276" s="27"/>
      <c r="H276" s="27"/>
      <c r="I276" s="26"/>
      <c r="J276" s="3"/>
      <c r="K276" s="414"/>
    </row>
    <row r="277" spans="1:11" s="101" customFormat="1" ht="9.9499999999999993" customHeight="1">
      <c r="A277" s="42"/>
      <c r="B277" s="100"/>
      <c r="C277" s="100"/>
      <c r="D277" s="94" t="s">
        <v>31</v>
      </c>
      <c r="E277" s="95">
        <v>2005</v>
      </c>
      <c r="F277" s="95">
        <v>2006</v>
      </c>
      <c r="G277" s="95">
        <v>2007</v>
      </c>
      <c r="H277" s="95">
        <v>2008</v>
      </c>
      <c r="I277" s="95">
        <v>2009</v>
      </c>
      <c r="J277" s="56"/>
      <c r="K277" s="414"/>
    </row>
    <row r="278" spans="1:11" s="25" customFormat="1" ht="9.9499999999999993" customHeight="1" thickBot="1">
      <c r="A278" s="1"/>
      <c r="B278" s="3"/>
      <c r="C278" s="3"/>
      <c r="D278" s="60"/>
      <c r="E278" s="61"/>
      <c r="F278" s="61"/>
      <c r="G278" s="61"/>
      <c r="H278" s="61"/>
      <c r="I278" s="61"/>
      <c r="J278" s="7"/>
      <c r="K278" s="414"/>
    </row>
    <row r="279" spans="1:11" s="23" customFormat="1" ht="9.9499999999999993" customHeight="1" thickBot="1">
      <c r="A279" s="1145" t="s">
        <v>164</v>
      </c>
      <c r="B279" s="1146"/>
      <c r="C279" s="1146"/>
      <c r="D279" s="1147"/>
      <c r="E279" s="7"/>
      <c r="F279" s="7"/>
      <c r="G279" s="7"/>
      <c r="H279" s="7"/>
      <c r="I279" s="7"/>
      <c r="J279" s="7"/>
      <c r="K279" s="414"/>
    </row>
    <row r="280" spans="1:11" s="25" customFormat="1" ht="9.9499999999999993" customHeight="1">
      <c r="A280" s="30"/>
      <c r="B280" s="3"/>
      <c r="C280" s="3"/>
      <c r="D280" s="30"/>
      <c r="E280" s="7"/>
      <c r="F280" s="7"/>
      <c r="G280" s="7"/>
      <c r="H280" s="7"/>
      <c r="I280" s="7"/>
      <c r="J280" s="7"/>
      <c r="K280" s="414"/>
    </row>
    <row r="281" spans="1:11" s="101" customFormat="1" ht="9.9499999999999993" customHeight="1">
      <c r="A281" s="42" t="s">
        <v>200</v>
      </c>
      <c r="B281" s="100"/>
      <c r="C281" s="100"/>
      <c r="D281" s="42"/>
      <c r="E281" s="105"/>
      <c r="F281" s="105"/>
      <c r="G281" s="106"/>
      <c r="H281" s="106"/>
      <c r="I281" s="105"/>
      <c r="J281" s="56"/>
      <c r="K281" s="414"/>
    </row>
    <row r="282" spans="1:11" s="25" customFormat="1" ht="8.85" customHeight="1">
      <c r="A282" s="1"/>
      <c r="B282" s="3"/>
      <c r="C282" s="3"/>
      <c r="D282" s="2"/>
      <c r="E282" s="22"/>
      <c r="F282" s="22"/>
      <c r="G282" s="24"/>
      <c r="H282" s="24"/>
      <c r="I282" s="22"/>
      <c r="J282" s="7"/>
      <c r="K282" s="414"/>
    </row>
    <row r="283" spans="1:11" s="25" customFormat="1" ht="8.65" customHeight="1">
      <c r="A283" s="18" t="s">
        <v>186</v>
      </c>
      <c r="B283" s="19"/>
      <c r="C283" s="19"/>
      <c r="D283" s="5"/>
      <c r="E283" s="13">
        <v>0</v>
      </c>
      <c r="F283" s="13">
        <v>0</v>
      </c>
      <c r="G283" s="13">
        <v>0</v>
      </c>
      <c r="H283" s="13">
        <v>0</v>
      </c>
      <c r="I283" s="14">
        <v>0</v>
      </c>
      <c r="J283" s="7"/>
      <c r="K283" s="414"/>
    </row>
    <row r="284" spans="1:11" s="25" customFormat="1" ht="8.65" customHeight="1">
      <c r="A284" s="18" t="s">
        <v>189</v>
      </c>
      <c r="B284" s="19"/>
      <c r="C284" s="19"/>
      <c r="D284" s="5"/>
      <c r="E284" s="13">
        <v>0</v>
      </c>
      <c r="F284" s="13">
        <v>0</v>
      </c>
      <c r="G284" s="13">
        <v>0</v>
      </c>
      <c r="H284" s="13">
        <v>0</v>
      </c>
      <c r="I284" s="14">
        <v>0</v>
      </c>
      <c r="J284" s="7"/>
      <c r="K284" s="414"/>
    </row>
    <row r="285" spans="1:11" s="25" customFormat="1" ht="8.65" customHeight="1">
      <c r="A285" s="18" t="s">
        <v>166</v>
      </c>
      <c r="B285" s="19"/>
      <c r="C285" s="19"/>
      <c r="D285" s="5"/>
      <c r="E285" s="13">
        <v>0</v>
      </c>
      <c r="F285" s="13">
        <v>0</v>
      </c>
      <c r="G285" s="13">
        <v>0</v>
      </c>
      <c r="H285" s="13">
        <v>0</v>
      </c>
      <c r="I285" s="14">
        <v>0</v>
      </c>
      <c r="J285" s="7"/>
      <c r="K285" s="414"/>
    </row>
    <row r="286" spans="1:11" s="25" customFormat="1" ht="8.65" customHeight="1">
      <c r="A286" s="18"/>
      <c r="B286" s="19"/>
      <c r="C286" s="19"/>
      <c r="D286" s="5"/>
      <c r="E286" s="13"/>
      <c r="F286" s="13"/>
      <c r="G286" s="13"/>
      <c r="H286" s="13"/>
      <c r="I286" s="14"/>
      <c r="J286" s="7"/>
      <c r="K286" s="414"/>
    </row>
    <row r="287" spans="1:11" s="101" customFormat="1" ht="9.9499999999999993" customHeight="1">
      <c r="A287" s="98" t="s">
        <v>201</v>
      </c>
      <c r="B287" s="125"/>
      <c r="C287" s="125"/>
      <c r="D287" s="99"/>
      <c r="E287" s="55">
        <v>0</v>
      </c>
      <c r="F287" s="55">
        <v>0</v>
      </c>
      <c r="G287" s="55">
        <v>0</v>
      </c>
      <c r="H287" s="55">
        <v>0</v>
      </c>
      <c r="I287" s="55">
        <v>0</v>
      </c>
      <c r="J287" s="56"/>
      <c r="K287" s="414"/>
    </row>
    <row r="288" spans="1:11" s="25" customFormat="1" ht="8.65" customHeight="1">
      <c r="A288" s="3"/>
      <c r="B288" s="3"/>
      <c r="C288" s="3"/>
      <c r="D288" s="2"/>
      <c r="E288" s="22"/>
      <c r="F288" s="22"/>
      <c r="G288" s="24"/>
      <c r="H288" s="24"/>
      <c r="I288" s="22"/>
      <c r="J288" s="7"/>
      <c r="K288" s="414"/>
    </row>
    <row r="289" spans="1:12" s="25" customFormat="1" ht="8.65" customHeight="1">
      <c r="A289" s="3"/>
      <c r="B289" s="3"/>
      <c r="C289" s="3"/>
      <c r="D289" s="2"/>
      <c r="E289" s="22"/>
      <c r="F289" s="22"/>
      <c r="G289" s="24"/>
      <c r="H289" s="24"/>
      <c r="I289" s="22"/>
      <c r="J289" s="7"/>
      <c r="K289" s="414"/>
    </row>
    <row r="290" spans="1:12" s="101" customFormat="1" ht="9.9499999999999993" customHeight="1">
      <c r="A290" s="42" t="s">
        <v>199</v>
      </c>
      <c r="B290" s="100"/>
      <c r="C290" s="100"/>
      <c r="D290" s="42"/>
      <c r="E290" s="105"/>
      <c r="F290" s="105"/>
      <c r="G290" s="106"/>
      <c r="H290" s="106"/>
      <c r="I290" s="105"/>
      <c r="J290" s="56"/>
      <c r="K290" s="414"/>
    </row>
    <row r="291" spans="1:12" s="25" customFormat="1" ht="8.65" customHeight="1">
      <c r="A291" s="1"/>
      <c r="B291" s="3"/>
      <c r="C291" s="3"/>
      <c r="D291" s="1"/>
      <c r="E291" s="7"/>
      <c r="F291" s="7"/>
      <c r="G291" s="7"/>
      <c r="H291" s="7"/>
      <c r="I291" s="7"/>
      <c r="J291" s="3"/>
      <c r="K291" s="414"/>
    </row>
    <row r="292" spans="1:12" s="25" customFormat="1" ht="8.65" customHeight="1">
      <c r="A292" s="18" t="s">
        <v>184</v>
      </c>
      <c r="B292" s="19"/>
      <c r="C292" s="19"/>
      <c r="D292" s="17" t="s">
        <v>167</v>
      </c>
      <c r="E292" s="13">
        <v>0</v>
      </c>
      <c r="F292" s="13">
        <v>0</v>
      </c>
      <c r="G292" s="13">
        <v>0</v>
      </c>
      <c r="H292" s="13">
        <v>0</v>
      </c>
      <c r="I292" s="14">
        <v>0</v>
      </c>
      <c r="J292" s="3"/>
      <c r="K292" s="414"/>
    </row>
    <row r="293" spans="1:12" s="25" customFormat="1" ht="8.65" customHeight="1">
      <c r="A293" s="18" t="s">
        <v>185</v>
      </c>
      <c r="B293" s="19"/>
      <c r="C293" s="19"/>
      <c r="D293" s="17" t="s">
        <v>168</v>
      </c>
      <c r="E293" s="13">
        <v>0</v>
      </c>
      <c r="F293" s="13">
        <v>0</v>
      </c>
      <c r="G293" s="13">
        <v>0</v>
      </c>
      <c r="H293" s="13">
        <v>0</v>
      </c>
      <c r="I293" s="14">
        <v>0</v>
      </c>
      <c r="J293" s="3"/>
      <c r="K293" s="414"/>
    </row>
    <row r="294" spans="1:12" s="25" customFormat="1" ht="8.65" customHeight="1">
      <c r="A294" s="18" t="s">
        <v>186</v>
      </c>
      <c r="B294" s="19"/>
      <c r="C294" s="19"/>
      <c r="D294" s="17" t="s">
        <v>169</v>
      </c>
      <c r="E294" s="13">
        <v>20312</v>
      </c>
      <c r="F294" s="13">
        <v>21255</v>
      </c>
      <c r="G294" s="13">
        <v>1059</v>
      </c>
      <c r="H294" s="13">
        <v>0</v>
      </c>
      <c r="I294" s="14">
        <v>0</v>
      </c>
      <c r="J294" s="3"/>
      <c r="K294" s="414"/>
    </row>
    <row r="295" spans="1:12" s="25" customFormat="1" ht="8.65" customHeight="1">
      <c r="A295" s="18" t="s">
        <v>187</v>
      </c>
      <c r="B295" s="19"/>
      <c r="C295" s="19"/>
      <c r="D295" s="17" t="s">
        <v>165</v>
      </c>
      <c r="E295" s="13">
        <v>0</v>
      </c>
      <c r="F295" s="13">
        <v>0</v>
      </c>
      <c r="G295" s="13">
        <v>0</v>
      </c>
      <c r="H295" s="13">
        <v>0</v>
      </c>
      <c r="I295" s="14">
        <v>0</v>
      </c>
      <c r="J295" s="3"/>
      <c r="K295" s="414"/>
    </row>
    <row r="296" spans="1:12" s="25" customFormat="1" ht="8.65" customHeight="1">
      <c r="A296" s="18" t="s">
        <v>188</v>
      </c>
      <c r="B296" s="19"/>
      <c r="C296" s="19"/>
      <c r="D296" s="17" t="s">
        <v>170</v>
      </c>
      <c r="E296" s="13">
        <v>11755</v>
      </c>
      <c r="F296" s="13">
        <v>15766</v>
      </c>
      <c r="G296" s="13">
        <v>6513</v>
      </c>
      <c r="H296" s="13">
        <v>0</v>
      </c>
      <c r="I296" s="14">
        <v>0</v>
      </c>
      <c r="J296" s="3"/>
      <c r="K296" s="414"/>
    </row>
    <row r="297" spans="1:12" s="25" customFormat="1" ht="8.65" customHeight="1">
      <c r="A297" s="18" t="s">
        <v>189</v>
      </c>
      <c r="B297" s="19"/>
      <c r="C297" s="19"/>
      <c r="D297" s="17" t="s">
        <v>209</v>
      </c>
      <c r="E297" s="13">
        <v>0</v>
      </c>
      <c r="F297" s="13">
        <v>0</v>
      </c>
      <c r="G297" s="13">
        <v>0</v>
      </c>
      <c r="H297" s="13">
        <v>0</v>
      </c>
      <c r="I297" s="14">
        <v>0</v>
      </c>
      <c r="J297" s="3"/>
      <c r="K297" s="414"/>
    </row>
    <row r="298" spans="1:12" s="25" customFormat="1" ht="8.65" customHeight="1">
      <c r="A298" s="18" t="s">
        <v>166</v>
      </c>
      <c r="B298" s="19"/>
      <c r="C298" s="19"/>
      <c r="D298" s="17" t="s">
        <v>210</v>
      </c>
      <c r="E298" s="13">
        <v>0</v>
      </c>
      <c r="F298" s="13">
        <v>0</v>
      </c>
      <c r="G298" s="13">
        <v>0</v>
      </c>
      <c r="H298" s="13">
        <v>0</v>
      </c>
      <c r="I298" s="14">
        <v>0</v>
      </c>
      <c r="J298" s="3"/>
      <c r="K298" s="414"/>
    </row>
    <row r="299" spans="1:12" s="25" customFormat="1" ht="8.65" customHeight="1">
      <c r="A299" s="18" t="s">
        <v>213</v>
      </c>
      <c r="B299" s="19"/>
      <c r="C299" s="19"/>
      <c r="D299" s="17"/>
      <c r="E299" s="13">
        <v>0</v>
      </c>
      <c r="F299" s="13">
        <v>0</v>
      </c>
      <c r="G299" s="13">
        <v>0</v>
      </c>
      <c r="H299" s="13">
        <v>0</v>
      </c>
      <c r="I299" s="14">
        <v>0</v>
      </c>
      <c r="J299" s="3"/>
      <c r="K299" s="414"/>
    </row>
    <row r="300" spans="1:12" s="25" customFormat="1" ht="8.65" customHeight="1">
      <c r="A300" s="18"/>
      <c r="B300" s="19"/>
      <c r="C300" s="19"/>
      <c r="D300" s="5"/>
      <c r="E300" s="13"/>
      <c r="F300" s="13"/>
      <c r="G300" s="13"/>
      <c r="H300" s="13"/>
      <c r="I300" s="13"/>
      <c r="J300" s="3"/>
      <c r="K300" s="414"/>
    </row>
    <row r="301" spans="1:12" s="101" customFormat="1" ht="9.9499999999999993" customHeight="1">
      <c r="A301" s="46" t="s">
        <v>191</v>
      </c>
      <c r="B301" s="125"/>
      <c r="C301" s="125"/>
      <c r="D301" s="91"/>
      <c r="E301" s="69">
        <v>32067</v>
      </c>
      <c r="F301" s="69">
        <v>37021</v>
      </c>
      <c r="G301" s="107">
        <v>7572</v>
      </c>
      <c r="H301" s="107">
        <v>0</v>
      </c>
      <c r="I301" s="69">
        <v>0</v>
      </c>
      <c r="J301" s="108" t="s">
        <v>270</v>
      </c>
      <c r="K301" s="414"/>
      <c r="L301" s="143"/>
    </row>
    <row r="302" spans="1:12" s="25" customFormat="1" ht="8.65" customHeight="1">
      <c r="A302" s="1"/>
      <c r="B302" s="3"/>
      <c r="C302" s="3"/>
      <c r="D302" s="2"/>
      <c r="E302" s="7"/>
      <c r="F302" s="7"/>
      <c r="G302" s="7"/>
      <c r="H302" s="7"/>
      <c r="I302" s="7"/>
      <c r="J302" s="33">
        <v>76660</v>
      </c>
      <c r="K302" s="414"/>
    </row>
    <row r="303" spans="1:12" s="25" customFormat="1" ht="8.65" customHeight="1">
      <c r="A303" s="1"/>
      <c r="B303" s="3"/>
      <c r="C303" s="3"/>
      <c r="D303" s="2"/>
      <c r="E303" s="7"/>
      <c r="F303" s="7"/>
      <c r="G303" s="7"/>
      <c r="H303" s="7"/>
      <c r="I303" s="7"/>
      <c r="J303" s="3"/>
      <c r="K303" s="414"/>
    </row>
    <row r="304" spans="1:12" s="101" customFormat="1" ht="9.9499999999999993" customHeight="1">
      <c r="A304" s="42" t="s">
        <v>202</v>
      </c>
      <c r="B304" s="100"/>
      <c r="C304" s="100"/>
      <c r="D304" s="42"/>
      <c r="E304" s="105"/>
      <c r="F304" s="105"/>
      <c r="G304" s="106"/>
      <c r="H304" s="106"/>
      <c r="I304" s="105"/>
      <c r="J304" s="56"/>
      <c r="K304" s="414"/>
    </row>
    <row r="305" spans="1:11" s="25" customFormat="1" ht="8.65" customHeight="1">
      <c r="A305" s="1"/>
      <c r="B305" s="3"/>
      <c r="C305" s="3"/>
      <c r="D305" s="1"/>
      <c r="E305" s="7"/>
      <c r="F305" s="7"/>
      <c r="G305" s="7"/>
      <c r="H305" s="7"/>
      <c r="I305" s="7"/>
      <c r="J305" s="3"/>
      <c r="K305" s="414"/>
    </row>
    <row r="306" spans="1:11" s="25" customFormat="1" ht="8.65" customHeight="1">
      <c r="A306" s="18" t="s">
        <v>184</v>
      </c>
      <c r="B306" s="19"/>
      <c r="C306" s="19"/>
      <c r="D306" s="17" t="s">
        <v>171</v>
      </c>
      <c r="E306" s="13">
        <v>0</v>
      </c>
      <c r="F306" s="13">
        <v>0</v>
      </c>
      <c r="G306" s="13">
        <v>0</v>
      </c>
      <c r="H306" s="13">
        <v>0</v>
      </c>
      <c r="I306" s="14">
        <v>0</v>
      </c>
      <c r="J306" s="3"/>
      <c r="K306" s="414"/>
    </row>
    <row r="307" spans="1:11" s="25" customFormat="1" ht="8.65" customHeight="1">
      <c r="A307" s="18" t="s">
        <v>185</v>
      </c>
      <c r="B307" s="19"/>
      <c r="C307" s="19"/>
      <c r="D307" s="17" t="s">
        <v>172</v>
      </c>
      <c r="E307" s="13">
        <v>0</v>
      </c>
      <c r="F307" s="13">
        <v>0</v>
      </c>
      <c r="G307" s="13">
        <v>0</v>
      </c>
      <c r="H307" s="13">
        <v>0</v>
      </c>
      <c r="I307" s="14">
        <v>0</v>
      </c>
      <c r="J307" s="3"/>
      <c r="K307" s="414"/>
    </row>
    <row r="308" spans="1:11" s="25" customFormat="1" ht="8.65" customHeight="1">
      <c r="A308" s="18" t="s">
        <v>186</v>
      </c>
      <c r="B308" s="19"/>
      <c r="C308" s="19"/>
      <c r="D308" s="17" t="s">
        <v>173</v>
      </c>
      <c r="E308" s="13">
        <v>0</v>
      </c>
      <c r="F308" s="13">
        <v>0</v>
      </c>
      <c r="G308" s="13">
        <v>0</v>
      </c>
      <c r="H308" s="13">
        <v>25694</v>
      </c>
      <c r="I308" s="14">
        <v>69245</v>
      </c>
      <c r="J308" s="3"/>
      <c r="K308" s="414"/>
    </row>
    <row r="309" spans="1:11" s="25" customFormat="1" ht="8.65" customHeight="1">
      <c r="A309" s="18" t="s">
        <v>187</v>
      </c>
      <c r="B309" s="19"/>
      <c r="C309" s="19"/>
      <c r="D309" s="17" t="s">
        <v>174</v>
      </c>
      <c r="E309" s="13">
        <v>16130</v>
      </c>
      <c r="F309" s="13">
        <v>33217</v>
      </c>
      <c r="G309" s="13">
        <v>30826</v>
      </c>
      <c r="H309" s="13">
        <v>35600</v>
      </c>
      <c r="I309" s="14">
        <v>16562</v>
      </c>
      <c r="J309" s="3"/>
      <c r="K309" s="414"/>
    </row>
    <row r="310" spans="1:11" s="25" customFormat="1" ht="8.65" customHeight="1">
      <c r="A310" s="18" t="s">
        <v>188</v>
      </c>
      <c r="B310" s="19"/>
      <c r="C310" s="19"/>
      <c r="D310" s="17" t="s">
        <v>175</v>
      </c>
      <c r="E310" s="13">
        <v>0</v>
      </c>
      <c r="F310" s="13">
        <v>0</v>
      </c>
      <c r="G310" s="13">
        <v>0</v>
      </c>
      <c r="H310" s="13">
        <v>1616</v>
      </c>
      <c r="I310" s="14">
        <v>8860</v>
      </c>
      <c r="J310" s="3"/>
      <c r="K310" s="414"/>
    </row>
    <row r="311" spans="1:11" s="25" customFormat="1" ht="8.65" customHeight="1">
      <c r="A311" s="18" t="s">
        <v>189</v>
      </c>
      <c r="B311" s="19"/>
      <c r="C311" s="19"/>
      <c r="D311" s="17" t="s">
        <v>211</v>
      </c>
      <c r="E311" s="13">
        <v>0</v>
      </c>
      <c r="F311" s="13">
        <v>0</v>
      </c>
      <c r="G311" s="13">
        <v>0</v>
      </c>
      <c r="H311" s="13">
        <v>0</v>
      </c>
      <c r="I311" s="14">
        <v>0</v>
      </c>
      <c r="J311" s="3"/>
      <c r="K311" s="414"/>
    </row>
    <row r="312" spans="1:11" s="25" customFormat="1" ht="8.65" customHeight="1">
      <c r="A312" s="18" t="s">
        <v>166</v>
      </c>
      <c r="B312" s="19"/>
      <c r="C312" s="19"/>
      <c r="D312" s="17" t="s">
        <v>212</v>
      </c>
      <c r="E312" s="13">
        <v>0</v>
      </c>
      <c r="F312" s="13">
        <v>0</v>
      </c>
      <c r="G312" s="13">
        <v>0</v>
      </c>
      <c r="H312" s="13">
        <v>0</v>
      </c>
      <c r="I312" s="14">
        <v>0</v>
      </c>
      <c r="J312" s="3"/>
      <c r="K312" s="414"/>
    </row>
    <row r="313" spans="1:11" s="25" customFormat="1" ht="8.65" customHeight="1">
      <c r="A313" s="18"/>
      <c r="B313" s="19"/>
      <c r="C313" s="19"/>
      <c r="D313" s="17"/>
      <c r="E313" s="13"/>
      <c r="F313" s="13"/>
      <c r="G313" s="13"/>
      <c r="H313" s="13"/>
      <c r="I313" s="14"/>
      <c r="J313" s="3"/>
      <c r="K313" s="414"/>
    </row>
    <row r="314" spans="1:11" s="101" customFormat="1" ht="9.9499999999999993" customHeight="1">
      <c r="A314" s="46" t="s">
        <v>190</v>
      </c>
      <c r="B314" s="125"/>
      <c r="C314" s="125"/>
      <c r="D314" s="91"/>
      <c r="E314" s="69">
        <v>16130</v>
      </c>
      <c r="F314" s="69">
        <v>33217</v>
      </c>
      <c r="G314" s="107">
        <v>30826</v>
      </c>
      <c r="H314" s="107">
        <v>62910</v>
      </c>
      <c r="I314" s="69">
        <v>94667</v>
      </c>
      <c r="J314" s="100"/>
      <c r="K314" s="414"/>
    </row>
    <row r="315" spans="1:11" s="25" customFormat="1" ht="8.65" customHeight="1" thickBot="1">
      <c r="A315" s="1"/>
      <c r="B315" s="3"/>
      <c r="C315" s="3"/>
      <c r="D315" s="2"/>
      <c r="E315" s="7"/>
      <c r="F315" s="7"/>
      <c r="G315" s="7"/>
      <c r="H315" s="7"/>
      <c r="I315" s="7"/>
      <c r="J315" s="3"/>
      <c r="K315" s="414"/>
    </row>
    <row r="316" spans="1:11" s="23" customFormat="1" ht="9.9499999999999993" customHeight="1" thickBot="1">
      <c r="A316" s="1145" t="s">
        <v>180</v>
      </c>
      <c r="B316" s="1146"/>
      <c r="C316" s="1147"/>
      <c r="D316" s="64"/>
      <c r="E316" s="7"/>
      <c r="F316" s="7"/>
      <c r="G316" s="7"/>
      <c r="H316" s="7"/>
      <c r="I316" s="7"/>
      <c r="J316" s="7"/>
      <c r="K316" s="414"/>
    </row>
    <row r="317" spans="1:11" s="25" customFormat="1" ht="8.65" customHeight="1">
      <c r="A317" s="1"/>
      <c r="B317" s="3"/>
      <c r="C317" s="3"/>
      <c r="D317" s="2"/>
      <c r="E317" s="7"/>
      <c r="F317" s="7"/>
      <c r="G317" s="7"/>
      <c r="H317" s="7"/>
      <c r="I317" s="7"/>
      <c r="J317" s="3"/>
      <c r="K317" s="414"/>
    </row>
    <row r="318" spans="1:11" s="25" customFormat="1" ht="8.65" customHeight="1">
      <c r="A318" s="18" t="s">
        <v>204</v>
      </c>
      <c r="B318" s="19"/>
      <c r="C318" s="19"/>
      <c r="D318" s="17" t="s">
        <v>161</v>
      </c>
      <c r="E318" s="13">
        <v>67771</v>
      </c>
      <c r="F318" s="13">
        <v>72871</v>
      </c>
      <c r="G318" s="13">
        <v>93271</v>
      </c>
      <c r="H318" s="13">
        <v>108571</v>
      </c>
      <c r="I318" s="14">
        <v>125571</v>
      </c>
      <c r="J318" s="3"/>
      <c r="K318" s="414"/>
    </row>
    <row r="319" spans="1:11" s="25" customFormat="1" ht="8.65" customHeight="1">
      <c r="A319" s="18" t="s">
        <v>179</v>
      </c>
      <c r="B319" s="19"/>
      <c r="C319" s="19"/>
      <c r="D319" s="17" t="s">
        <v>161</v>
      </c>
      <c r="E319" s="13">
        <v>95092</v>
      </c>
      <c r="F319" s="13">
        <v>95908</v>
      </c>
      <c r="G319" s="13">
        <v>98523</v>
      </c>
      <c r="H319" s="13">
        <v>103383</v>
      </c>
      <c r="I319" s="14">
        <v>107768</v>
      </c>
      <c r="J319" s="3"/>
      <c r="K319" s="414"/>
    </row>
    <row r="320" spans="1:11" s="25" customFormat="1" ht="8.65" customHeight="1">
      <c r="A320" s="18" t="s">
        <v>159</v>
      </c>
      <c r="B320" s="19"/>
      <c r="C320" s="19"/>
      <c r="D320" s="17" t="s">
        <v>161</v>
      </c>
      <c r="E320" s="13">
        <v>0</v>
      </c>
      <c r="F320" s="13">
        <v>0</v>
      </c>
      <c r="G320" s="13">
        <v>0</v>
      </c>
      <c r="H320" s="13">
        <v>52117</v>
      </c>
      <c r="I320" s="14">
        <v>59784</v>
      </c>
      <c r="J320" s="3"/>
      <c r="K320" s="414"/>
    </row>
    <row r="321" spans="1:12" s="25" customFormat="1" ht="8.65" customHeight="1">
      <c r="A321" s="18"/>
      <c r="B321" s="19"/>
      <c r="C321" s="19"/>
      <c r="D321" s="17"/>
      <c r="E321" s="13"/>
      <c r="F321" s="13"/>
      <c r="G321" s="13"/>
      <c r="H321" s="13"/>
      <c r="I321" s="14"/>
      <c r="J321" s="3"/>
      <c r="K321" s="414"/>
    </row>
    <row r="322" spans="1:12" s="101" customFormat="1" ht="8.65" customHeight="1">
      <c r="A322" s="46" t="s">
        <v>192</v>
      </c>
      <c r="B322" s="125"/>
      <c r="C322" s="125"/>
      <c r="D322" s="91" t="s">
        <v>176</v>
      </c>
      <c r="E322" s="69">
        <v>178993</v>
      </c>
      <c r="F322" s="69">
        <v>201996</v>
      </c>
      <c r="G322" s="107">
        <v>222620</v>
      </c>
      <c r="H322" s="107">
        <v>326981</v>
      </c>
      <c r="I322" s="69">
        <v>387790</v>
      </c>
      <c r="J322" s="108" t="s">
        <v>270</v>
      </c>
      <c r="K322" s="414"/>
      <c r="L322" s="143"/>
    </row>
    <row r="323" spans="1:12" s="25" customFormat="1" ht="8.65" customHeight="1" thickBot="1">
      <c r="A323" s="37"/>
      <c r="B323" s="81"/>
      <c r="C323" s="81"/>
      <c r="D323" s="37"/>
      <c r="E323" s="87"/>
      <c r="F323" s="87"/>
      <c r="G323" s="88"/>
      <c r="H323" s="88"/>
      <c r="I323" s="87"/>
      <c r="J323" s="33">
        <v>1318380</v>
      </c>
      <c r="K323" s="414"/>
    </row>
    <row r="324" spans="1:12" s="23" customFormat="1" ht="9.9499999999999993" customHeight="1" thickBot="1">
      <c r="A324" s="1145" t="s">
        <v>257</v>
      </c>
      <c r="B324" s="1146"/>
      <c r="C324" s="1147"/>
      <c r="D324" s="64"/>
      <c r="E324" s="7"/>
      <c r="F324" s="7"/>
      <c r="G324" s="7"/>
      <c r="H324" s="7"/>
      <c r="I324" s="7"/>
      <c r="J324" s="7"/>
      <c r="K324" s="414"/>
    </row>
    <row r="325" spans="1:12" s="25" customFormat="1" ht="9.9499999999999993" customHeight="1">
      <c r="A325" s="37"/>
      <c r="B325" s="81"/>
      <c r="C325" s="81"/>
      <c r="D325" s="37"/>
      <c r="E325" s="87"/>
      <c r="F325" s="87"/>
      <c r="G325" s="88"/>
      <c r="H325" s="88"/>
      <c r="I325" s="87"/>
      <c r="J325" s="7"/>
      <c r="K325" s="414"/>
    </row>
    <row r="326" spans="1:12" s="25" customFormat="1" ht="9.9499999999999993" customHeight="1">
      <c r="A326" s="139" t="s">
        <v>267</v>
      </c>
      <c r="B326" s="139"/>
      <c r="C326" s="146"/>
      <c r="D326" s="58"/>
      <c r="E326" s="85"/>
      <c r="F326" s="85"/>
      <c r="G326" s="86"/>
      <c r="H326" s="86"/>
      <c r="I326" s="85"/>
      <c r="J326" s="7"/>
      <c r="K326" s="414"/>
    </row>
    <row r="327" spans="1:12" s="25" customFormat="1" ht="9.9499999999999993" customHeight="1">
      <c r="A327" s="140" t="s">
        <v>182</v>
      </c>
      <c r="B327" s="140"/>
      <c r="C327" s="147"/>
      <c r="D327" s="58"/>
      <c r="E327" s="13">
        <v>215338</v>
      </c>
      <c r="F327" s="13">
        <v>208820</v>
      </c>
      <c r="G327" s="13">
        <v>227555</v>
      </c>
      <c r="H327" s="13">
        <v>229599</v>
      </c>
      <c r="I327" s="14">
        <v>241797</v>
      </c>
      <c r="J327" s="7"/>
      <c r="K327" s="414"/>
    </row>
    <row r="328" spans="1:12" s="25" customFormat="1" ht="9.9499999999999993" customHeight="1">
      <c r="A328" s="140" t="s">
        <v>256</v>
      </c>
      <c r="B328" s="140"/>
      <c r="C328" s="146" t="s">
        <v>268</v>
      </c>
      <c r="D328" s="151"/>
      <c r="E328" s="13"/>
      <c r="F328" s="13"/>
      <c r="G328" s="13"/>
      <c r="H328" s="13">
        <v>-18420</v>
      </c>
      <c r="I328" s="14">
        <v>-18675</v>
      </c>
      <c r="J328" s="7"/>
      <c r="K328" s="414"/>
    </row>
    <row r="329" spans="1:12" s="25" customFormat="1" ht="9.9499999999999993" customHeight="1">
      <c r="A329" s="140" t="s">
        <v>255</v>
      </c>
      <c r="B329" s="140"/>
      <c r="C329" s="146" t="s">
        <v>268</v>
      </c>
      <c r="D329" s="151"/>
      <c r="E329" s="85"/>
      <c r="F329" s="85"/>
      <c r="G329" s="86"/>
      <c r="H329" s="13">
        <v>-165587</v>
      </c>
      <c r="I329" s="14">
        <v>-176455</v>
      </c>
      <c r="J329" s="7"/>
      <c r="K329" s="414"/>
    </row>
    <row r="330" spans="1:12" s="25" customFormat="1" ht="8.65" customHeight="1">
      <c r="A330" s="139" t="s">
        <v>263</v>
      </c>
      <c r="B330" s="139"/>
      <c r="C330" s="146"/>
      <c r="D330" s="58"/>
      <c r="E330" s="85"/>
      <c r="F330" s="85"/>
      <c r="G330" s="86"/>
      <c r="H330" s="86"/>
      <c r="I330" s="85"/>
      <c r="J330" s="7"/>
      <c r="K330" s="414"/>
    </row>
    <row r="331" spans="1:12" s="25" customFormat="1" ht="8.65" customHeight="1">
      <c r="A331" s="140" t="s">
        <v>253</v>
      </c>
      <c r="B331" s="140"/>
      <c r="C331" s="146" t="s">
        <v>268</v>
      </c>
      <c r="D331" s="148" t="s">
        <v>272</v>
      </c>
      <c r="E331" s="13"/>
      <c r="F331" s="85"/>
      <c r="G331" s="86"/>
      <c r="H331" s="13">
        <v>14537</v>
      </c>
      <c r="I331" s="14">
        <v>16410</v>
      </c>
      <c r="J331" s="7"/>
      <c r="K331" s="414"/>
    </row>
    <row r="332" spans="1:12" s="25" customFormat="1" ht="8.65" customHeight="1">
      <c r="A332" s="140" t="s">
        <v>182</v>
      </c>
      <c r="B332" s="140"/>
      <c r="C332" s="147"/>
      <c r="D332" s="58"/>
      <c r="E332" s="13">
        <v>200510</v>
      </c>
      <c r="F332" s="13">
        <v>177988</v>
      </c>
      <c r="G332" s="13">
        <v>192855</v>
      </c>
      <c r="H332" s="13">
        <v>179972</v>
      </c>
      <c r="I332" s="14">
        <v>199593</v>
      </c>
      <c r="J332" s="7"/>
      <c r="K332" s="414"/>
    </row>
    <row r="333" spans="1:12" s="25" customFormat="1" ht="8.65" customHeight="1">
      <c r="A333" s="140" t="s">
        <v>254</v>
      </c>
      <c r="B333" s="140"/>
      <c r="C333" s="147"/>
      <c r="D333" s="58"/>
      <c r="E333" s="13">
        <v>-200510</v>
      </c>
      <c r="F333" s="13">
        <v>-177988</v>
      </c>
      <c r="G333" s="13">
        <v>-190464</v>
      </c>
      <c r="H333" s="13">
        <v>-175711</v>
      </c>
      <c r="I333" s="14">
        <v>-180555</v>
      </c>
      <c r="J333" s="7"/>
      <c r="K333" s="414"/>
    </row>
    <row r="334" spans="1:12" s="25" customFormat="1" ht="8.65" customHeight="1">
      <c r="A334" s="139" t="s">
        <v>264</v>
      </c>
      <c r="B334" s="139"/>
      <c r="C334" s="146" t="s">
        <v>268</v>
      </c>
      <c r="D334" s="151"/>
      <c r="E334" s="13"/>
      <c r="F334" s="85"/>
      <c r="G334" s="86"/>
      <c r="H334" s="86"/>
      <c r="I334" s="85"/>
      <c r="J334" s="7"/>
      <c r="K334" s="414"/>
    </row>
    <row r="335" spans="1:12" s="25" customFormat="1" ht="8.65" customHeight="1">
      <c r="A335" s="140" t="s">
        <v>250</v>
      </c>
      <c r="B335" s="140"/>
      <c r="C335" s="1158" t="s">
        <v>269</v>
      </c>
      <c r="D335" s="1159"/>
      <c r="E335" s="85"/>
      <c r="F335" s="85"/>
      <c r="G335" s="86"/>
      <c r="H335" s="13">
        <v>55106</v>
      </c>
      <c r="I335" s="14">
        <v>78292</v>
      </c>
      <c r="J335" s="7"/>
      <c r="K335" s="414"/>
    </row>
    <row r="336" spans="1:12" s="25" customFormat="1" ht="8.65" customHeight="1">
      <c r="A336" s="139" t="s">
        <v>265</v>
      </c>
      <c r="B336" s="139"/>
      <c r="C336" s="146"/>
      <c r="D336" s="58"/>
      <c r="E336" s="85"/>
      <c r="F336" s="85"/>
      <c r="G336" s="86"/>
      <c r="H336" s="86"/>
      <c r="I336" s="85"/>
      <c r="J336" s="7"/>
      <c r="K336" s="414"/>
    </row>
    <row r="337" spans="1:11" s="25" customFormat="1" ht="8.65" customHeight="1">
      <c r="A337" s="140" t="s">
        <v>248</v>
      </c>
      <c r="B337" s="140"/>
      <c r="C337" s="146" t="s">
        <v>268</v>
      </c>
      <c r="D337" s="149" t="s">
        <v>273</v>
      </c>
      <c r="E337" s="85"/>
      <c r="F337" s="85"/>
      <c r="G337" s="86"/>
      <c r="H337" s="13">
        <v>40805</v>
      </c>
      <c r="I337" s="14">
        <v>39531</v>
      </c>
      <c r="J337" s="7"/>
      <c r="K337" s="414"/>
    </row>
    <row r="338" spans="1:11" s="25" customFormat="1" ht="8.65" customHeight="1">
      <c r="A338" s="140" t="s">
        <v>249</v>
      </c>
      <c r="B338" s="140"/>
      <c r="C338" s="146" t="s">
        <v>268</v>
      </c>
      <c r="D338" s="149" t="s">
        <v>274</v>
      </c>
      <c r="E338" s="85"/>
      <c r="F338" s="85"/>
      <c r="G338" s="86"/>
      <c r="H338" s="13">
        <v>59123</v>
      </c>
      <c r="I338" s="14">
        <v>61868</v>
      </c>
      <c r="J338" s="7"/>
      <c r="K338" s="414"/>
    </row>
    <row r="339" spans="1:11" s="25" customFormat="1" ht="8.65" customHeight="1">
      <c r="A339" s="140" t="s">
        <v>182</v>
      </c>
      <c r="B339" s="140"/>
      <c r="C339" s="147"/>
      <c r="D339" s="17"/>
      <c r="E339" s="13">
        <v>118886</v>
      </c>
      <c r="F339" s="13">
        <v>125561</v>
      </c>
      <c r="G339" s="13">
        <v>125090</v>
      </c>
      <c r="H339" s="13">
        <v>126175</v>
      </c>
      <c r="I339" s="14">
        <v>128906</v>
      </c>
      <c r="J339" s="7"/>
      <c r="K339" s="414"/>
    </row>
    <row r="340" spans="1:11" s="25" customFormat="1" ht="8.65" customHeight="1">
      <c r="A340" s="1160" t="s">
        <v>251</v>
      </c>
      <c r="B340" s="1161"/>
      <c r="C340" s="147"/>
      <c r="D340" s="17"/>
      <c r="E340" s="13">
        <v>-112288</v>
      </c>
      <c r="F340" s="13">
        <v>-119199</v>
      </c>
      <c r="G340" s="13">
        <v>-125000</v>
      </c>
      <c r="H340" s="13">
        <v>-125810</v>
      </c>
      <c r="I340" s="14">
        <v>-128906</v>
      </c>
      <c r="J340" s="7"/>
      <c r="K340" s="414"/>
    </row>
    <row r="341" spans="1:11" s="25" customFormat="1" ht="8.65" customHeight="1">
      <c r="A341" s="139" t="s">
        <v>266</v>
      </c>
      <c r="B341" s="139"/>
      <c r="C341" s="147"/>
      <c r="D341" s="58"/>
      <c r="E341" s="85"/>
      <c r="F341" s="85"/>
      <c r="G341" s="86"/>
      <c r="H341" s="86"/>
      <c r="I341" s="13"/>
      <c r="J341" s="7"/>
      <c r="K341" s="414"/>
    </row>
    <row r="342" spans="1:11" s="25" customFormat="1" ht="8.65" customHeight="1">
      <c r="A342" s="140" t="s">
        <v>182</v>
      </c>
      <c r="B342" s="140"/>
      <c r="C342" s="146" t="s">
        <v>268</v>
      </c>
      <c r="D342" s="151"/>
      <c r="E342" s="85"/>
      <c r="F342" s="85"/>
      <c r="G342" s="86"/>
      <c r="H342" s="13">
        <v>21788</v>
      </c>
      <c r="I342" s="14">
        <v>22803</v>
      </c>
      <c r="J342" s="7"/>
      <c r="K342" s="414"/>
    </row>
    <row r="343" spans="1:11" s="25" customFormat="1" ht="8.65" customHeight="1">
      <c r="A343" s="140" t="s">
        <v>252</v>
      </c>
      <c r="B343" s="140"/>
      <c r="C343" s="146" t="s">
        <v>268</v>
      </c>
      <c r="D343" s="151"/>
      <c r="E343" s="85"/>
      <c r="F343" s="85"/>
      <c r="G343" s="86"/>
      <c r="H343" s="13">
        <v>-4276</v>
      </c>
      <c r="I343" s="14">
        <v>-4621</v>
      </c>
      <c r="J343" s="7"/>
      <c r="K343" s="414"/>
    </row>
    <row r="344" spans="1:11" s="25" customFormat="1" ht="9.9499999999999993" customHeight="1" thickBot="1">
      <c r="A344" s="3"/>
      <c r="B344" s="3"/>
      <c r="C344" s="3"/>
      <c r="D344" s="35"/>
      <c r="E344" s="7"/>
      <c r="F344" s="7"/>
      <c r="G344" s="7"/>
      <c r="H344" s="7"/>
      <c r="I344" s="7"/>
      <c r="J344" s="7"/>
      <c r="K344" s="414"/>
    </row>
    <row r="345" spans="1:11" s="23" customFormat="1" ht="9.9499999999999993" customHeight="1" thickBot="1">
      <c r="A345" s="1145" t="s">
        <v>247</v>
      </c>
      <c r="B345" s="1146"/>
      <c r="C345" s="1147"/>
      <c r="D345" s="64"/>
      <c r="E345" s="7"/>
      <c r="F345" s="7"/>
      <c r="G345" s="7"/>
      <c r="H345" s="7"/>
      <c r="I345" s="7"/>
      <c r="J345" s="7"/>
      <c r="K345" s="414"/>
    </row>
    <row r="346" spans="1:11" s="25" customFormat="1" ht="8.65" customHeight="1">
      <c r="A346" s="3"/>
      <c r="B346" s="3"/>
      <c r="C346" s="3"/>
      <c r="D346" s="35"/>
      <c r="E346" s="7"/>
      <c r="F346" s="7"/>
      <c r="G346" s="7"/>
      <c r="H346" s="7"/>
      <c r="I346" s="7"/>
      <c r="J346" s="7"/>
      <c r="K346" s="414"/>
    </row>
    <row r="347" spans="1:11" s="25" customFormat="1" ht="8.65" customHeight="1">
      <c r="A347" s="3" t="s">
        <v>205</v>
      </c>
      <c r="B347" s="3"/>
      <c r="C347" s="3"/>
      <c r="D347" s="35" t="s">
        <v>275</v>
      </c>
      <c r="E347" s="13">
        <v>40755</v>
      </c>
      <c r="F347" s="13">
        <v>38070</v>
      </c>
      <c r="G347" s="13">
        <v>39786</v>
      </c>
      <c r="H347" s="13">
        <v>39673</v>
      </c>
      <c r="I347" s="14">
        <v>82960</v>
      </c>
      <c r="J347" s="3"/>
      <c r="K347" s="414"/>
    </row>
    <row r="348" spans="1:11" s="25" customFormat="1" ht="9.9499999999999993" customHeight="1" thickBot="1">
      <c r="A348" s="3"/>
      <c r="B348" s="3"/>
      <c r="C348" s="3"/>
      <c r="D348" s="35"/>
      <c r="E348" s="7"/>
      <c r="F348" s="7"/>
      <c r="G348" s="7"/>
      <c r="H348" s="7"/>
      <c r="I348" s="7"/>
      <c r="J348" s="3"/>
      <c r="K348" s="414"/>
    </row>
    <row r="349" spans="1:11" s="23" customFormat="1" ht="9.9499999999999993" customHeight="1" thickBot="1">
      <c r="A349" s="1145" t="s">
        <v>246</v>
      </c>
      <c r="B349" s="1146"/>
      <c r="C349" s="1147"/>
      <c r="D349" s="64"/>
      <c r="E349" s="7"/>
      <c r="F349" s="7"/>
      <c r="G349" s="7"/>
      <c r="H349" s="7"/>
      <c r="I349" s="7"/>
      <c r="J349" s="7"/>
      <c r="K349" s="414"/>
    </row>
    <row r="350" spans="1:11" s="25" customFormat="1" ht="8.65" customHeight="1">
      <c r="A350" s="3"/>
      <c r="B350" s="3"/>
      <c r="C350" s="3"/>
      <c r="D350" s="35"/>
      <c r="E350" s="7"/>
      <c r="F350" s="7"/>
      <c r="G350" s="7"/>
      <c r="H350" s="7"/>
      <c r="I350" s="7"/>
      <c r="J350" s="3"/>
      <c r="K350" s="414"/>
    </row>
    <row r="351" spans="1:11" s="25" customFormat="1" ht="8.65" customHeight="1">
      <c r="A351" s="18" t="s">
        <v>206</v>
      </c>
      <c r="B351" s="19"/>
      <c r="C351" s="19"/>
      <c r="D351" s="17" t="s">
        <v>279</v>
      </c>
      <c r="E351" s="13">
        <v>200510</v>
      </c>
      <c r="F351" s="13">
        <v>177988</v>
      </c>
      <c r="G351" s="13">
        <v>190464</v>
      </c>
      <c r="H351" s="13">
        <v>175711</v>
      </c>
      <c r="I351" s="13">
        <v>180555</v>
      </c>
      <c r="J351" s="3"/>
      <c r="K351" s="414"/>
    </row>
    <row r="352" spans="1:11" s="25" customFormat="1" ht="8.65" customHeight="1">
      <c r="A352" s="18" t="s">
        <v>207</v>
      </c>
      <c r="B352" s="19"/>
      <c r="C352" s="19"/>
      <c r="D352" s="17" t="s">
        <v>280</v>
      </c>
      <c r="E352" s="13">
        <v>112288</v>
      </c>
      <c r="F352" s="13">
        <v>119199</v>
      </c>
      <c r="G352" s="13">
        <v>125000</v>
      </c>
      <c r="H352" s="13">
        <v>125810</v>
      </c>
      <c r="I352" s="13">
        <v>128906</v>
      </c>
      <c r="J352" s="3"/>
      <c r="K352" s="414"/>
    </row>
    <row r="353" spans="1:12" s="25" customFormat="1" ht="8.85" customHeight="1">
      <c r="A353" s="18" t="s">
        <v>208</v>
      </c>
      <c r="B353" s="19"/>
      <c r="C353" s="19"/>
      <c r="D353" s="17" t="s">
        <v>281</v>
      </c>
      <c r="E353" s="13">
        <v>4860</v>
      </c>
      <c r="F353" s="13">
        <v>7005</v>
      </c>
      <c r="G353" s="13">
        <v>7650</v>
      </c>
      <c r="H353" s="13">
        <v>7830</v>
      </c>
      <c r="I353" s="14">
        <v>7650</v>
      </c>
      <c r="J353" s="3"/>
      <c r="K353" s="414"/>
    </row>
    <row r="354" spans="1:12" s="25" customFormat="1" ht="8.65" customHeight="1">
      <c r="A354" s="18" t="s">
        <v>221</v>
      </c>
      <c r="B354" s="19"/>
      <c r="C354" s="19"/>
      <c r="D354" s="17" t="s">
        <v>281</v>
      </c>
      <c r="E354" s="13">
        <v>0</v>
      </c>
      <c r="F354" s="13">
        <v>0</v>
      </c>
      <c r="G354" s="13">
        <v>0</v>
      </c>
      <c r="H354" s="13">
        <v>0</v>
      </c>
      <c r="I354" s="14">
        <v>0</v>
      </c>
      <c r="J354" s="3"/>
      <c r="K354" s="414"/>
    </row>
    <row r="355" spans="1:12" s="25" customFormat="1" ht="8.65" customHeight="1">
      <c r="A355" s="18" t="s">
        <v>217</v>
      </c>
      <c r="B355" s="19"/>
      <c r="C355" s="19"/>
      <c r="D355" s="17" t="s">
        <v>282</v>
      </c>
      <c r="E355" s="13">
        <v>0</v>
      </c>
      <c r="F355" s="13">
        <v>0</v>
      </c>
      <c r="G355" s="13">
        <v>0</v>
      </c>
      <c r="H355" s="13">
        <v>0</v>
      </c>
      <c r="I355" s="14">
        <v>0</v>
      </c>
      <c r="J355" s="3"/>
      <c r="K355" s="414"/>
    </row>
    <row r="356" spans="1:12" s="25" customFormat="1" ht="8.65" customHeight="1">
      <c r="A356" s="18" t="s">
        <v>218</v>
      </c>
      <c r="B356" s="19"/>
      <c r="C356" s="19"/>
      <c r="D356" s="17" t="s">
        <v>283</v>
      </c>
      <c r="E356" s="13">
        <v>0</v>
      </c>
      <c r="F356" s="13">
        <v>0</v>
      </c>
      <c r="G356" s="13">
        <v>0</v>
      </c>
      <c r="H356" s="13">
        <v>0</v>
      </c>
      <c r="I356" s="14">
        <v>0</v>
      </c>
      <c r="J356" s="3"/>
      <c r="K356" s="414"/>
    </row>
    <row r="357" spans="1:12" s="25" customFormat="1" ht="8.65" customHeight="1">
      <c r="A357" s="18"/>
      <c r="B357" s="19"/>
      <c r="C357" s="19"/>
      <c r="D357" s="17"/>
      <c r="E357" s="13"/>
      <c r="F357" s="13"/>
      <c r="G357" s="13"/>
      <c r="H357" s="13"/>
      <c r="I357" s="13"/>
      <c r="J357" s="3"/>
      <c r="K357" s="414"/>
    </row>
    <row r="358" spans="1:12" s="101" customFormat="1" ht="9.9499999999999993" customHeight="1">
      <c r="A358" s="46" t="s">
        <v>160</v>
      </c>
      <c r="B358" s="125"/>
      <c r="C358" s="125"/>
      <c r="D358" s="153"/>
      <c r="E358" s="69">
        <v>317658</v>
      </c>
      <c r="F358" s="69">
        <v>304192</v>
      </c>
      <c r="G358" s="107">
        <v>323114</v>
      </c>
      <c r="H358" s="107">
        <v>309351</v>
      </c>
      <c r="I358" s="69">
        <v>317111</v>
      </c>
      <c r="J358" s="100"/>
      <c r="K358" s="414"/>
    </row>
    <row r="359" spans="1:12" s="25" customFormat="1" ht="9.9499999999999993" customHeight="1" thickBot="1">
      <c r="A359" s="3"/>
      <c r="B359" s="3"/>
      <c r="C359" s="3"/>
      <c r="D359" s="154"/>
      <c r="E359" s="7"/>
      <c r="F359" s="7"/>
      <c r="G359" s="7"/>
      <c r="H359" s="7"/>
      <c r="I359" s="7"/>
      <c r="J359" s="3"/>
      <c r="K359" s="414"/>
    </row>
    <row r="360" spans="1:12" s="23" customFormat="1" ht="9.9499999999999993" customHeight="1" thickBot="1">
      <c r="A360" s="1145" t="s">
        <v>245</v>
      </c>
      <c r="B360" s="1146"/>
      <c r="C360" s="1147"/>
      <c r="D360" s="64"/>
      <c r="E360" s="7"/>
      <c r="F360" s="7"/>
      <c r="G360" s="7"/>
      <c r="H360" s="7"/>
      <c r="I360" s="7"/>
      <c r="J360" s="7"/>
      <c r="K360" s="414"/>
    </row>
    <row r="361" spans="1:12" s="25" customFormat="1" ht="8.65" customHeight="1">
      <c r="A361" s="3"/>
      <c r="B361" s="3"/>
      <c r="C361" s="3"/>
      <c r="D361" s="154"/>
      <c r="E361" s="7"/>
      <c r="F361" s="7"/>
      <c r="G361" s="7"/>
      <c r="H361" s="7"/>
      <c r="I361" s="7"/>
      <c r="J361" s="3"/>
      <c r="K361" s="414"/>
    </row>
    <row r="362" spans="1:12" s="25" customFormat="1" ht="8.85" customHeight="1">
      <c r="A362" s="18" t="s">
        <v>177</v>
      </c>
      <c r="B362" s="19"/>
      <c r="C362" s="19"/>
      <c r="D362" s="17" t="s">
        <v>276</v>
      </c>
      <c r="E362" s="13">
        <v>0</v>
      </c>
      <c r="F362" s="13">
        <v>0</v>
      </c>
      <c r="G362" s="13">
        <v>0</v>
      </c>
      <c r="H362" s="13">
        <v>24451</v>
      </c>
      <c r="I362" s="14">
        <v>21127</v>
      </c>
      <c r="J362" s="3"/>
      <c r="K362" s="414"/>
    </row>
    <row r="363" spans="1:12" s="25" customFormat="1" ht="8.85" customHeight="1">
      <c r="A363" s="18" t="s">
        <v>178</v>
      </c>
      <c r="B363" s="19"/>
      <c r="C363" s="19"/>
      <c r="D363" s="17" t="s">
        <v>277</v>
      </c>
      <c r="E363" s="13">
        <v>1277</v>
      </c>
      <c r="F363" s="13">
        <v>44959</v>
      </c>
      <c r="G363" s="13">
        <v>41204</v>
      </c>
      <c r="H363" s="13">
        <v>0</v>
      </c>
      <c r="I363" s="14">
        <v>0</v>
      </c>
      <c r="J363" s="3"/>
      <c r="K363" s="414"/>
      <c r="L363" s="143"/>
    </row>
    <row r="364" spans="1:12" s="25" customFormat="1" ht="8.85" customHeight="1">
      <c r="A364" s="18" t="s">
        <v>226</v>
      </c>
      <c r="B364" s="19"/>
      <c r="C364" s="19"/>
      <c r="D364" s="17" t="s">
        <v>278</v>
      </c>
      <c r="E364" s="13">
        <v>0</v>
      </c>
      <c r="F364" s="13">
        <v>0</v>
      </c>
      <c r="G364" s="13">
        <v>0</v>
      </c>
      <c r="H364" s="13">
        <v>0</v>
      </c>
      <c r="I364" s="14">
        <v>0</v>
      </c>
      <c r="J364" s="3"/>
      <c r="K364" s="414"/>
    </row>
    <row r="365" spans="1:12" s="25" customFormat="1" ht="8.65" customHeight="1">
      <c r="A365" s="29"/>
      <c r="D365" s="36"/>
      <c r="E365" s="7"/>
      <c r="F365" s="7"/>
      <c r="G365" s="7"/>
      <c r="H365" s="7"/>
      <c r="I365" s="7"/>
      <c r="J365" s="3"/>
      <c r="K365" s="414"/>
    </row>
    <row r="366" spans="1:12" s="25" customFormat="1" ht="8.65" customHeight="1">
      <c r="A366" s="29"/>
      <c r="D366" s="36"/>
      <c r="E366" s="7"/>
      <c r="F366" s="7"/>
      <c r="G366" s="7"/>
      <c r="H366" s="7"/>
      <c r="I366" s="7"/>
      <c r="J366" s="3"/>
      <c r="K366" s="414"/>
    </row>
  </sheetData>
  <mergeCells count="35">
    <mergeCell ref="D93:H93"/>
    <mergeCell ref="D184:H184"/>
    <mergeCell ref="A62:C62"/>
    <mergeCell ref="D1:H1"/>
    <mergeCell ref="A5:B5"/>
    <mergeCell ref="A7:B7"/>
    <mergeCell ref="A27:C27"/>
    <mergeCell ref="H174:H175"/>
    <mergeCell ref="I235:I236"/>
    <mergeCell ref="H235:H236"/>
    <mergeCell ref="I174:I175"/>
    <mergeCell ref="A96:C96"/>
    <mergeCell ref="A229:C229"/>
    <mergeCell ref="A146:C146"/>
    <mergeCell ref="A187:C187"/>
    <mergeCell ref="E174:E175"/>
    <mergeCell ref="F174:F175"/>
    <mergeCell ref="G174:G175"/>
    <mergeCell ref="A360:C360"/>
    <mergeCell ref="A316:C316"/>
    <mergeCell ref="A324:C324"/>
    <mergeCell ref="C335:D335"/>
    <mergeCell ref="A340:B340"/>
    <mergeCell ref="A345:C345"/>
    <mergeCell ref="A349:C349"/>
    <mergeCell ref="A248:D248"/>
    <mergeCell ref="A262:D262"/>
    <mergeCell ref="A279:D279"/>
    <mergeCell ref="A235:C236"/>
    <mergeCell ref="D235:D236"/>
    <mergeCell ref="D275:H275"/>
    <mergeCell ref="E235:E236"/>
    <mergeCell ref="F235:F236"/>
    <mergeCell ref="G235:G236"/>
    <mergeCell ref="A238:C238"/>
  </mergeCells>
  <phoneticPr fontId="33" type="noConversion"/>
  <printOptions horizontalCentered="1"/>
  <pageMargins left="0" right="0" top="0" bottom="0.59055118110236227" header="0.51181102362204722" footer="0.51181102362204722"/>
  <pageSetup paperSize="9" scale="97" fitToHeight="4" orientation="portrait" horizontalDpi="300" verticalDpi="300" r:id="rId1"/>
  <headerFooter alignWithMargins="0"/>
  <rowBreaks count="2" manualBreakCount="2">
    <brk id="92" max="8" man="1"/>
    <brk id="183" max="16383" man="1"/>
  </rowBreaks>
</worksheet>
</file>

<file path=xl/worksheets/sheet23.xml><?xml version="1.0" encoding="utf-8"?>
<worksheet xmlns="http://schemas.openxmlformats.org/spreadsheetml/2006/main" xmlns:r="http://schemas.openxmlformats.org/officeDocument/2006/relationships">
  <dimension ref="A1:L366"/>
  <sheetViews>
    <sheetView topLeftCell="A88" workbookViewId="0">
      <selection activeCell="I170" sqref="I170"/>
    </sheetView>
  </sheetViews>
  <sheetFormatPr baseColWidth="10" defaultColWidth="10.7109375" defaultRowHeight="8.65" customHeight="1"/>
  <cols>
    <col min="1" max="1" width="11.7109375" style="8" customWidth="1"/>
    <col min="2" max="2" width="18.7109375" style="2" customWidth="1"/>
    <col min="3" max="3" width="9.7109375" style="2" customWidth="1"/>
    <col min="4" max="4" width="10.7109375" style="2"/>
    <col min="5" max="9" width="9.7109375" style="16" customWidth="1"/>
    <col min="10" max="10" width="8.7109375" style="16" customWidth="1"/>
    <col min="11" max="11" width="10.7109375" style="424"/>
    <col min="12" max="16384" width="10.7109375" style="8"/>
  </cols>
  <sheetData>
    <row r="1" spans="1:11" s="40" customFormat="1" ht="12" customHeight="1">
      <c r="A1" s="145">
        <v>48</v>
      </c>
      <c r="B1" s="38" t="s">
        <v>310</v>
      </c>
      <c r="D1" s="1144" t="s">
        <v>29</v>
      </c>
      <c r="E1" s="1144"/>
      <c r="F1" s="1144"/>
      <c r="G1" s="1144"/>
      <c r="H1" s="1144"/>
      <c r="I1" s="76" t="s">
        <v>239</v>
      </c>
      <c r="J1" s="39"/>
      <c r="K1" s="415"/>
    </row>
    <row r="2" spans="1:11" s="41" customFormat="1" ht="9" customHeight="1">
      <c r="A2" s="28"/>
      <c r="D2" s="27"/>
      <c r="E2" s="27"/>
      <c r="F2" s="27"/>
      <c r="G2" s="27"/>
      <c r="H2" s="27"/>
      <c r="I2" s="26"/>
      <c r="J2" s="29"/>
      <c r="K2" s="415"/>
    </row>
    <row r="3" spans="1:11" s="25" customFormat="1" ht="9.9499999999999993" customHeight="1">
      <c r="A3" s="1"/>
      <c r="D3" s="94" t="s">
        <v>31</v>
      </c>
      <c r="E3" s="95">
        <v>2005</v>
      </c>
      <c r="F3" s="95">
        <v>2006</v>
      </c>
      <c r="G3" s="95">
        <v>2007</v>
      </c>
      <c r="H3" s="95">
        <v>2008</v>
      </c>
      <c r="I3" s="95">
        <v>2009</v>
      </c>
      <c r="J3" s="3"/>
      <c r="K3" s="415"/>
    </row>
    <row r="4" spans="1:11" s="25" customFormat="1" ht="9" customHeight="1" thickBot="1">
      <c r="A4" s="1"/>
      <c r="D4" s="60"/>
      <c r="E4" s="61"/>
      <c r="F4" s="61"/>
      <c r="G4" s="61"/>
      <c r="H4" s="61"/>
      <c r="I4" s="61"/>
      <c r="J4" s="3"/>
      <c r="K4" s="415"/>
    </row>
    <row r="5" spans="1:11" s="25" customFormat="1" ht="11.1" customHeight="1" thickBot="1">
      <c r="A5" s="1156" t="s">
        <v>238</v>
      </c>
      <c r="B5" s="1157"/>
      <c r="C5" s="59"/>
      <c r="D5" s="60"/>
      <c r="E5" s="141">
        <v>722</v>
      </c>
      <c r="F5" s="141">
        <v>736</v>
      </c>
      <c r="G5" s="141">
        <v>745</v>
      </c>
      <c r="H5" s="141">
        <v>775</v>
      </c>
      <c r="I5" s="141">
        <v>789</v>
      </c>
      <c r="J5" s="3"/>
      <c r="K5" s="415"/>
    </row>
    <row r="6" spans="1:11" s="25" customFormat="1" ht="9.9499999999999993" customHeight="1" thickBot="1">
      <c r="A6" s="1"/>
      <c r="D6" s="60"/>
      <c r="E6" s="61"/>
      <c r="F6" s="61"/>
      <c r="G6" s="61"/>
      <c r="H6" s="61"/>
      <c r="I6" s="61"/>
      <c r="J6" s="3"/>
      <c r="K6" s="415"/>
    </row>
    <row r="7" spans="1:11" s="25" customFormat="1" ht="11.1" customHeight="1" thickBot="1">
      <c r="A7" s="1156" t="s">
        <v>30</v>
      </c>
      <c r="B7" s="1157"/>
      <c r="C7" s="59"/>
      <c r="D7" s="31"/>
      <c r="E7" s="3"/>
      <c r="F7" s="3"/>
      <c r="G7" s="3"/>
      <c r="H7" s="3"/>
      <c r="I7" s="3"/>
      <c r="J7" s="3"/>
      <c r="K7" s="415"/>
    </row>
    <row r="8" spans="1:11" s="25" customFormat="1" ht="9" customHeight="1">
      <c r="A8" s="2"/>
      <c r="D8" s="2"/>
      <c r="E8" s="3"/>
      <c r="F8" s="3"/>
      <c r="G8" s="3"/>
      <c r="H8" s="3"/>
      <c r="I8" s="3"/>
      <c r="J8" s="3"/>
      <c r="K8" s="415"/>
    </row>
    <row r="9" spans="1:11" s="25" customFormat="1" ht="9" customHeight="1">
      <c r="A9" s="46" t="s">
        <v>233</v>
      </c>
      <c r="B9" s="19"/>
      <c r="C9" s="19"/>
      <c r="D9" s="4"/>
      <c r="E9" s="142">
        <v>60</v>
      </c>
      <c r="F9" s="142">
        <v>60</v>
      </c>
      <c r="G9" s="142">
        <v>60</v>
      </c>
      <c r="H9" s="142">
        <v>60</v>
      </c>
      <c r="I9" s="142">
        <v>67</v>
      </c>
      <c r="K9" s="432">
        <f>(E9+F9+G9+H9+I9)/5</f>
        <v>61.4</v>
      </c>
    </row>
    <row r="10" spans="1:11" s="25" customFormat="1" ht="8.85" customHeight="1">
      <c r="A10" s="10"/>
      <c r="B10" s="19"/>
      <c r="C10" s="19"/>
      <c r="D10" s="4"/>
      <c r="E10" s="54"/>
      <c r="F10" s="54"/>
      <c r="G10" s="21"/>
      <c r="H10" s="21"/>
      <c r="I10" s="54"/>
      <c r="J10" s="3"/>
      <c r="K10" s="415"/>
    </row>
    <row r="11" spans="1:11" s="23" customFormat="1" ht="9" customHeight="1">
      <c r="A11" s="46" t="s">
        <v>237</v>
      </c>
      <c r="B11" s="118"/>
      <c r="C11" s="118"/>
      <c r="D11" s="47" t="s">
        <v>181</v>
      </c>
      <c r="E11" s="13">
        <v>1421158</v>
      </c>
      <c r="F11" s="13">
        <v>1482044</v>
      </c>
      <c r="G11" s="13">
        <v>1535277</v>
      </c>
      <c r="H11" s="13">
        <v>1537337</v>
      </c>
      <c r="I11" s="14">
        <v>1628802</v>
      </c>
      <c r="J11" s="7"/>
      <c r="K11" s="414"/>
    </row>
    <row r="12" spans="1:11" s="44" customFormat="1" ht="8.85" customHeight="1">
      <c r="A12" s="48" t="s">
        <v>231</v>
      </c>
      <c r="B12" s="119"/>
      <c r="C12" s="119"/>
      <c r="D12" s="49"/>
      <c r="E12" s="13">
        <v>41847</v>
      </c>
      <c r="F12" s="13">
        <v>32933</v>
      </c>
      <c r="G12" s="13">
        <v>39573</v>
      </c>
      <c r="H12" s="13">
        <v>40799</v>
      </c>
      <c r="I12" s="152">
        <v>50090</v>
      </c>
      <c r="J12" s="45"/>
      <c r="K12" s="414"/>
    </row>
    <row r="13" spans="1:11" s="44" customFormat="1" ht="8.85" customHeight="1">
      <c r="A13" s="48" t="s">
        <v>232</v>
      </c>
      <c r="B13" s="119"/>
      <c r="C13" s="119"/>
      <c r="D13" s="50"/>
      <c r="E13" s="13">
        <v>62436</v>
      </c>
      <c r="F13" s="13">
        <v>35080</v>
      </c>
      <c r="G13" s="13">
        <v>31564</v>
      </c>
      <c r="H13" s="13">
        <v>60406</v>
      </c>
      <c r="I13" s="152">
        <v>51110</v>
      </c>
      <c r="J13" s="45"/>
      <c r="K13" s="414"/>
    </row>
    <row r="14" spans="1:11" s="23" customFormat="1" ht="8.65" customHeight="1">
      <c r="A14" s="407" t="s">
        <v>465</v>
      </c>
      <c r="B14" s="408"/>
      <c r="C14" s="408"/>
      <c r="D14" s="409"/>
      <c r="E14" s="410">
        <f>E11-E12-E13</f>
        <v>1316875</v>
      </c>
      <c r="F14" s="410">
        <f>F11-F12-F13</f>
        <v>1414031</v>
      </c>
      <c r="G14" s="410">
        <f>G11-G12-G13</f>
        <v>1464140</v>
      </c>
      <c r="H14" s="410">
        <f>H11-H12-H13</f>
        <v>1436132</v>
      </c>
      <c r="I14" s="410">
        <f>I11-I12-I13</f>
        <v>1527602</v>
      </c>
      <c r="J14" s="7"/>
      <c r="K14" s="414"/>
    </row>
    <row r="15" spans="1:11" s="23" customFormat="1" ht="9" customHeight="1">
      <c r="A15" s="46" t="s">
        <v>234</v>
      </c>
      <c r="B15" s="118"/>
      <c r="C15" s="118"/>
      <c r="D15" s="47" t="s">
        <v>181</v>
      </c>
      <c r="E15" s="13">
        <v>23522</v>
      </c>
      <c r="F15" s="13">
        <v>45354</v>
      </c>
      <c r="G15" s="13">
        <v>118564</v>
      </c>
      <c r="H15" s="13">
        <v>79467</v>
      </c>
      <c r="I15" s="14">
        <v>69380</v>
      </c>
      <c r="J15" s="7"/>
      <c r="K15" s="414"/>
    </row>
    <row r="16" spans="1:11" s="23" customFormat="1" ht="8.65" customHeight="1">
      <c r="A16" s="10"/>
      <c r="B16" s="118"/>
      <c r="C16" s="118"/>
      <c r="D16" s="51"/>
      <c r="E16" s="13"/>
      <c r="F16" s="13"/>
      <c r="G16" s="13"/>
      <c r="H16" s="13"/>
      <c r="I16" s="13"/>
      <c r="J16" s="7"/>
      <c r="K16" s="414"/>
    </row>
    <row r="17" spans="1:11" s="23" customFormat="1" ht="9" customHeight="1">
      <c r="A17" s="46" t="s">
        <v>235</v>
      </c>
      <c r="B17" s="120"/>
      <c r="C17" s="118"/>
      <c r="D17" s="47" t="s">
        <v>181</v>
      </c>
      <c r="E17" s="13">
        <v>0</v>
      </c>
      <c r="F17" s="13">
        <v>0</v>
      </c>
      <c r="G17" s="13">
        <v>0</v>
      </c>
      <c r="H17" s="13">
        <v>0</v>
      </c>
      <c r="I17" s="14">
        <v>0</v>
      </c>
      <c r="J17" s="7"/>
      <c r="K17" s="414"/>
    </row>
    <row r="18" spans="1:11" s="23" customFormat="1" ht="9" customHeight="1">
      <c r="A18" s="46" t="s">
        <v>236</v>
      </c>
      <c r="B18" s="120"/>
      <c r="C18" s="118"/>
      <c r="D18" s="47" t="s">
        <v>181</v>
      </c>
      <c r="E18" s="13">
        <v>0</v>
      </c>
      <c r="F18" s="13">
        <v>0</v>
      </c>
      <c r="G18" s="13">
        <v>0</v>
      </c>
      <c r="H18" s="13">
        <v>0</v>
      </c>
      <c r="I18" s="14">
        <v>0</v>
      </c>
      <c r="J18" s="7"/>
      <c r="K18" s="414"/>
    </row>
    <row r="19" spans="1:11" s="23" customFormat="1" ht="8.65" customHeight="1">
      <c r="A19" s="10"/>
      <c r="B19" s="118"/>
      <c r="C19" s="118"/>
      <c r="D19" s="4"/>
      <c r="E19" s="13"/>
      <c r="F19" s="13"/>
      <c r="G19" s="13"/>
      <c r="H19" s="13"/>
      <c r="I19" s="13"/>
      <c r="J19" s="7"/>
      <c r="K19" s="414"/>
    </row>
    <row r="20" spans="1:11" s="23" customFormat="1" ht="9" customHeight="1">
      <c r="A20" s="52" t="s">
        <v>193</v>
      </c>
      <c r="B20" s="118"/>
      <c r="C20" s="118"/>
      <c r="D20" s="53"/>
      <c r="E20" s="55">
        <v>1340397</v>
      </c>
      <c r="F20" s="55">
        <v>1459385</v>
      </c>
      <c r="G20" s="55">
        <v>1582704</v>
      </c>
      <c r="H20" s="55">
        <v>1515599</v>
      </c>
      <c r="I20" s="55">
        <v>1596982</v>
      </c>
      <c r="J20" s="32"/>
      <c r="K20" s="414"/>
    </row>
    <row r="21" spans="1:11" s="23" customFormat="1" ht="8.65" customHeight="1" thickBot="1">
      <c r="A21" s="75"/>
      <c r="B21" s="121"/>
      <c r="C21" s="118"/>
      <c r="D21" s="53"/>
      <c r="E21" s="13"/>
      <c r="F21" s="13"/>
      <c r="G21" s="15"/>
      <c r="H21" s="15"/>
      <c r="I21" s="15"/>
      <c r="J21" s="7"/>
      <c r="K21" s="414"/>
    </row>
    <row r="22" spans="1:11" s="23" customFormat="1" ht="9.9499999999999993" customHeight="1" thickBot="1">
      <c r="A22" s="77" t="s">
        <v>222</v>
      </c>
      <c r="B22" s="122"/>
      <c r="C22" s="123"/>
      <c r="D22" s="53"/>
      <c r="E22" s="13"/>
      <c r="F22" s="13"/>
      <c r="G22" s="15"/>
      <c r="H22" s="15"/>
      <c r="I22" s="15"/>
      <c r="J22" s="7"/>
      <c r="K22" s="414"/>
    </row>
    <row r="23" spans="1:11" s="23" customFormat="1" ht="9.9499999999999993" customHeight="1">
      <c r="A23" s="6" t="s">
        <v>224</v>
      </c>
      <c r="B23" s="12"/>
      <c r="C23" s="118"/>
      <c r="D23" s="53"/>
      <c r="E23" s="13"/>
      <c r="F23" s="13"/>
      <c r="G23" s="13">
        <v>1464140</v>
      </c>
      <c r="H23" s="13">
        <v>1436132</v>
      </c>
      <c r="I23" s="14">
        <v>1527602</v>
      </c>
      <c r="J23" s="7"/>
      <c r="K23" s="414"/>
    </row>
    <row r="24" spans="1:11" s="23" customFormat="1" ht="9.9499999999999993" customHeight="1">
      <c r="A24" s="10" t="s">
        <v>223</v>
      </c>
      <c r="B24" s="118"/>
      <c r="C24" s="118"/>
      <c r="D24" s="53"/>
      <c r="E24" s="13"/>
      <c r="F24" s="13"/>
      <c r="G24" s="13">
        <v>3164881</v>
      </c>
      <c r="H24" s="13">
        <v>3111311</v>
      </c>
      <c r="I24" s="14">
        <v>2957224</v>
      </c>
      <c r="J24" s="7"/>
      <c r="K24" s="414">
        <f>SUM(G24:I24)</f>
        <v>9233416</v>
      </c>
    </row>
    <row r="25" spans="1:11" s="43" customFormat="1" ht="9.9499999999999993" customHeight="1">
      <c r="A25" s="46" t="s">
        <v>225</v>
      </c>
      <c r="B25" s="120"/>
      <c r="C25" s="120"/>
      <c r="D25" s="116"/>
      <c r="E25" s="69"/>
      <c r="F25" s="69"/>
      <c r="G25" s="124">
        <v>46.26208694734494</v>
      </c>
      <c r="H25" s="124">
        <v>46.158420035798414</v>
      </c>
      <c r="I25" s="124">
        <v>51.656621209620909</v>
      </c>
      <c r="J25" s="117"/>
      <c r="K25" s="414"/>
    </row>
    <row r="26" spans="1:11" s="23" customFormat="1" ht="9.9499999999999993" customHeight="1" thickBot="1">
      <c r="A26" s="2"/>
      <c r="B26" s="7"/>
      <c r="C26" s="7"/>
      <c r="D26" s="2"/>
      <c r="E26" s="7"/>
      <c r="F26" s="7"/>
      <c r="G26" s="7"/>
      <c r="H26" s="7"/>
      <c r="I26" s="7"/>
      <c r="J26" s="7"/>
      <c r="K26" s="414"/>
    </row>
    <row r="27" spans="1:11" s="25" customFormat="1" ht="11.1" customHeight="1" thickBot="1">
      <c r="A27" s="1145" t="s">
        <v>32</v>
      </c>
      <c r="B27" s="1146"/>
      <c r="C27" s="1147"/>
      <c r="D27" s="31"/>
      <c r="E27" s="3"/>
      <c r="F27" s="3"/>
      <c r="G27" s="3"/>
      <c r="H27" s="3"/>
      <c r="I27" s="3"/>
      <c r="J27" s="3"/>
      <c r="K27" s="415"/>
    </row>
    <row r="28" spans="1:11" s="25" customFormat="1" ht="9.9499999999999993" customHeight="1">
      <c r="A28" s="2"/>
      <c r="B28" s="3"/>
      <c r="C28" s="3"/>
      <c r="D28" s="2"/>
      <c r="E28" s="7"/>
      <c r="F28" s="7"/>
      <c r="G28" s="7"/>
      <c r="H28" s="7"/>
      <c r="I28" s="7"/>
      <c r="J28" s="7"/>
      <c r="K28" s="415"/>
    </row>
    <row r="29" spans="1:11" s="42" customFormat="1" ht="9.9499999999999993" customHeight="1">
      <c r="A29" s="115" t="s">
        <v>33</v>
      </c>
      <c r="K29" s="403"/>
    </row>
    <row r="30" spans="1:11" s="25" customFormat="1" ht="8.65" customHeight="1">
      <c r="A30" s="10" t="s">
        <v>34</v>
      </c>
      <c r="B30" s="19"/>
      <c r="C30" s="19"/>
      <c r="D30" s="4"/>
      <c r="E30" s="13"/>
      <c r="F30" s="13"/>
      <c r="G30" s="13"/>
      <c r="H30" s="13"/>
      <c r="I30" s="13"/>
      <c r="J30" s="7"/>
      <c r="K30" s="415"/>
    </row>
    <row r="31" spans="1:11" s="25" customFormat="1" ht="8.65" customHeight="1">
      <c r="A31" s="10" t="s">
        <v>35</v>
      </c>
      <c r="B31" s="19"/>
      <c r="C31" s="19"/>
      <c r="D31" s="4"/>
      <c r="E31" s="13">
        <v>169076</v>
      </c>
      <c r="F31" s="13">
        <v>205673</v>
      </c>
      <c r="G31" s="13">
        <v>626707</v>
      </c>
      <c r="H31" s="13">
        <v>1357329</v>
      </c>
      <c r="I31" s="14">
        <v>460546</v>
      </c>
      <c r="J31" s="7"/>
      <c r="K31" s="415"/>
    </row>
    <row r="32" spans="1:11" s="25" customFormat="1" ht="8.65" customHeight="1">
      <c r="A32" s="10" t="s">
        <v>36</v>
      </c>
      <c r="B32" s="19"/>
      <c r="C32" s="19"/>
      <c r="D32" s="4"/>
      <c r="E32" s="13">
        <v>1327432</v>
      </c>
      <c r="F32" s="13">
        <v>1282345</v>
      </c>
      <c r="G32" s="13">
        <v>800668</v>
      </c>
      <c r="H32" s="13">
        <v>835583</v>
      </c>
      <c r="I32" s="14">
        <v>787999</v>
      </c>
      <c r="J32" s="7"/>
      <c r="K32" s="415"/>
    </row>
    <row r="33" spans="1:11" s="25" customFormat="1" ht="8.65" customHeight="1">
      <c r="A33" s="10" t="s">
        <v>37</v>
      </c>
      <c r="B33" s="19"/>
      <c r="C33" s="19"/>
      <c r="D33" s="4"/>
      <c r="E33" s="13">
        <v>216222</v>
      </c>
      <c r="F33" s="13">
        <v>194538</v>
      </c>
      <c r="G33" s="13">
        <v>1218953</v>
      </c>
      <c r="H33" s="13">
        <v>216079</v>
      </c>
      <c r="I33" s="14">
        <v>776474</v>
      </c>
      <c r="J33" s="7"/>
      <c r="K33" s="415"/>
    </row>
    <row r="34" spans="1:11" s="25" customFormat="1" ht="8.65" customHeight="1">
      <c r="A34" s="10" t="s">
        <v>38</v>
      </c>
      <c r="B34" s="19"/>
      <c r="C34" s="19"/>
      <c r="D34" s="4"/>
      <c r="E34" s="13">
        <v>125910</v>
      </c>
      <c r="F34" s="13">
        <v>128305</v>
      </c>
      <c r="G34" s="13">
        <v>223131</v>
      </c>
      <c r="H34" s="13">
        <v>163789</v>
      </c>
      <c r="I34" s="14">
        <v>239089</v>
      </c>
      <c r="J34" s="7"/>
      <c r="K34" s="415"/>
    </row>
    <row r="35" spans="1:11" s="25" customFormat="1" ht="8.65" customHeight="1">
      <c r="A35" s="10" t="s">
        <v>39</v>
      </c>
      <c r="B35" s="19"/>
      <c r="C35" s="19"/>
      <c r="D35" s="4"/>
      <c r="E35" s="13"/>
      <c r="F35" s="13"/>
      <c r="G35" s="13"/>
      <c r="H35" s="13"/>
      <c r="I35" s="13"/>
      <c r="J35" s="7"/>
      <c r="K35" s="415"/>
    </row>
    <row r="36" spans="1:11" s="25" customFormat="1" ht="8.65" customHeight="1">
      <c r="A36" s="10" t="s">
        <v>40</v>
      </c>
      <c r="B36" s="19"/>
      <c r="C36" s="19"/>
      <c r="D36" s="4"/>
      <c r="E36" s="13">
        <v>3563762</v>
      </c>
      <c r="F36" s="13">
        <v>3581180</v>
      </c>
      <c r="G36" s="13">
        <v>2853079</v>
      </c>
      <c r="H36" s="13">
        <v>2702463</v>
      </c>
      <c r="I36" s="14">
        <v>3045433</v>
      </c>
      <c r="J36" s="7"/>
      <c r="K36" s="415"/>
    </row>
    <row r="37" spans="1:11" s="25" customFormat="1" ht="8.65" customHeight="1">
      <c r="A37" s="10" t="s">
        <v>41</v>
      </c>
      <c r="B37" s="19"/>
      <c r="C37" s="19"/>
      <c r="D37" s="4"/>
      <c r="E37" s="13">
        <v>10000</v>
      </c>
      <c r="F37" s="13">
        <v>10000</v>
      </c>
      <c r="G37" s="13">
        <v>10000</v>
      </c>
      <c r="H37" s="13">
        <v>10000</v>
      </c>
      <c r="I37" s="14">
        <v>10000</v>
      </c>
      <c r="J37" s="7"/>
      <c r="K37" s="415"/>
    </row>
    <row r="38" spans="1:11" s="23" customFormat="1" ht="8.65" customHeight="1">
      <c r="A38" s="10" t="s">
        <v>42</v>
      </c>
      <c r="B38" s="118"/>
      <c r="C38" s="118"/>
      <c r="D38" s="4"/>
      <c r="E38" s="13">
        <v>0</v>
      </c>
      <c r="F38" s="13">
        <v>0</v>
      </c>
      <c r="G38" s="13">
        <v>0</v>
      </c>
      <c r="H38" s="13">
        <v>0</v>
      </c>
      <c r="I38" s="14">
        <v>0</v>
      </c>
      <c r="J38" s="7"/>
      <c r="K38" s="414"/>
    </row>
    <row r="39" spans="1:11" s="25" customFormat="1" ht="8.65" customHeight="1">
      <c r="A39" s="10" t="s">
        <v>43</v>
      </c>
      <c r="B39" s="19"/>
      <c r="C39" s="19"/>
      <c r="D39" s="4"/>
      <c r="E39" s="13">
        <v>0</v>
      </c>
      <c r="F39" s="13">
        <v>0</v>
      </c>
      <c r="G39" s="13">
        <v>0</v>
      </c>
      <c r="H39" s="13">
        <v>0</v>
      </c>
      <c r="I39" s="14">
        <v>0</v>
      </c>
      <c r="J39" s="7"/>
      <c r="K39" s="415"/>
    </row>
    <row r="40" spans="1:11" s="23" customFormat="1" ht="8.65" customHeight="1">
      <c r="A40" s="10" t="s">
        <v>44</v>
      </c>
      <c r="B40" s="118"/>
      <c r="C40" s="118"/>
      <c r="D40" s="4"/>
      <c r="E40" s="13"/>
      <c r="F40" s="13"/>
      <c r="G40" s="13"/>
      <c r="H40" s="13"/>
      <c r="I40" s="13"/>
      <c r="J40" s="7"/>
      <c r="K40" s="414"/>
    </row>
    <row r="41" spans="1:11" s="23" customFormat="1" ht="8.65" customHeight="1">
      <c r="A41" s="10" t="s">
        <v>45</v>
      </c>
      <c r="B41" s="118"/>
      <c r="C41" s="118"/>
      <c r="D41" s="4"/>
      <c r="E41" s="13">
        <v>3398</v>
      </c>
      <c r="F41" s="13">
        <v>6852</v>
      </c>
      <c r="G41" s="13">
        <v>4145</v>
      </c>
      <c r="H41" s="13">
        <v>0</v>
      </c>
      <c r="I41" s="14">
        <v>0</v>
      </c>
      <c r="J41" s="33">
        <v>14395</v>
      </c>
      <c r="K41" s="414"/>
    </row>
    <row r="42" spans="1:11" s="25" customFormat="1" ht="8.65" customHeight="1">
      <c r="A42" s="10" t="s">
        <v>46</v>
      </c>
      <c r="B42" s="19"/>
      <c r="C42" s="19"/>
      <c r="D42" s="4"/>
      <c r="E42" s="13"/>
      <c r="F42" s="13"/>
      <c r="G42" s="13"/>
      <c r="H42" s="13"/>
      <c r="I42" s="13"/>
      <c r="J42" s="7"/>
      <c r="K42" s="415"/>
    </row>
    <row r="43" spans="1:11" s="25" customFormat="1" ht="8.65" customHeight="1">
      <c r="A43" s="10" t="s">
        <v>47</v>
      </c>
      <c r="B43" s="19"/>
      <c r="C43" s="19"/>
      <c r="D43" s="4"/>
      <c r="E43" s="13">
        <v>0</v>
      </c>
      <c r="F43" s="13">
        <v>0</v>
      </c>
      <c r="G43" s="13">
        <v>0</v>
      </c>
      <c r="H43" s="13">
        <v>0</v>
      </c>
      <c r="I43" s="14">
        <v>0</v>
      </c>
      <c r="J43" s="7"/>
      <c r="K43" s="415"/>
    </row>
    <row r="44" spans="1:11" s="25" customFormat="1" ht="8.1" customHeight="1">
      <c r="A44" s="10"/>
      <c r="B44" s="19"/>
      <c r="C44" s="19"/>
      <c r="D44" s="4"/>
      <c r="E44" s="13"/>
      <c r="F44" s="13"/>
      <c r="G44" s="13"/>
      <c r="H44" s="13"/>
      <c r="I44" s="13"/>
      <c r="J44" s="7"/>
      <c r="K44" s="415"/>
    </row>
    <row r="45" spans="1:11" s="101" customFormat="1" ht="9.9499999999999993" customHeight="1">
      <c r="A45" s="46" t="s">
        <v>48</v>
      </c>
      <c r="B45" s="125"/>
      <c r="C45" s="125"/>
      <c r="D45" s="91"/>
      <c r="E45" s="55">
        <v>5415800</v>
      </c>
      <c r="F45" s="55">
        <v>5408893</v>
      </c>
      <c r="G45" s="55">
        <v>5736683</v>
      </c>
      <c r="H45" s="55">
        <v>5285243</v>
      </c>
      <c r="I45" s="55">
        <v>5319541</v>
      </c>
      <c r="J45" s="33">
        <v>27166160</v>
      </c>
      <c r="K45" s="415"/>
    </row>
    <row r="46" spans="1:11" s="25" customFormat="1" ht="8.65" customHeight="1">
      <c r="A46" s="2"/>
      <c r="B46" s="3"/>
      <c r="C46" s="3"/>
      <c r="D46" s="2"/>
      <c r="E46" s="7"/>
      <c r="F46" s="7"/>
      <c r="G46" s="7"/>
      <c r="H46" s="7"/>
      <c r="I46" s="7"/>
      <c r="J46" s="33">
        <v>27166160</v>
      </c>
      <c r="K46" s="415"/>
    </row>
    <row r="47" spans="1:11" s="23" customFormat="1" ht="9.9499999999999993" customHeight="1">
      <c r="A47" s="115" t="s">
        <v>49</v>
      </c>
      <c r="B47" s="7"/>
      <c r="C47" s="7"/>
      <c r="D47" s="1"/>
      <c r="E47" s="7"/>
      <c r="F47" s="7"/>
      <c r="G47" s="7"/>
      <c r="H47" s="7"/>
      <c r="I47" s="7"/>
      <c r="J47" s="7"/>
      <c r="K47" s="414"/>
    </row>
    <row r="48" spans="1:11" s="23" customFormat="1" ht="8.65" customHeight="1">
      <c r="A48" s="10" t="s">
        <v>50</v>
      </c>
      <c r="B48" s="118"/>
      <c r="C48" s="118"/>
      <c r="D48" s="4"/>
      <c r="E48" s="13"/>
      <c r="F48" s="13"/>
      <c r="G48" s="13"/>
      <c r="H48" s="13"/>
      <c r="I48" s="13"/>
      <c r="J48" s="7"/>
      <c r="K48" s="414"/>
    </row>
    <row r="49" spans="1:12" s="23" customFormat="1" ht="8.65" customHeight="1">
      <c r="A49" s="10" t="s">
        <v>51</v>
      </c>
      <c r="B49" s="118"/>
      <c r="C49" s="118"/>
      <c r="D49" s="4"/>
      <c r="E49" s="13">
        <v>421809</v>
      </c>
      <c r="F49" s="13">
        <v>451369</v>
      </c>
      <c r="G49" s="13">
        <v>301332</v>
      </c>
      <c r="H49" s="13">
        <v>153117</v>
      </c>
      <c r="I49" s="14">
        <v>350861</v>
      </c>
      <c r="J49" s="7"/>
      <c r="K49" s="414"/>
    </row>
    <row r="50" spans="1:12" s="23" customFormat="1" ht="8.65" customHeight="1">
      <c r="A50" s="10" t="s">
        <v>52</v>
      </c>
      <c r="B50" s="118"/>
      <c r="C50" s="118"/>
      <c r="D50" s="4"/>
      <c r="E50" s="13">
        <v>0</v>
      </c>
      <c r="F50" s="13">
        <v>0</v>
      </c>
      <c r="G50" s="13">
        <v>0</v>
      </c>
      <c r="H50" s="13">
        <v>0</v>
      </c>
      <c r="I50" s="14">
        <v>0</v>
      </c>
      <c r="J50" s="7"/>
      <c r="K50" s="414"/>
    </row>
    <row r="51" spans="1:12" s="25" customFormat="1" ht="8.65" customHeight="1">
      <c r="A51" s="10" t="s">
        <v>53</v>
      </c>
      <c r="B51" s="19"/>
      <c r="C51" s="19"/>
      <c r="D51" s="4"/>
      <c r="E51" s="13">
        <v>1728051</v>
      </c>
      <c r="F51" s="13">
        <v>1640331</v>
      </c>
      <c r="G51" s="13">
        <v>1400000</v>
      </c>
      <c r="H51" s="13">
        <v>1400000</v>
      </c>
      <c r="I51" s="14">
        <v>1400000</v>
      </c>
      <c r="J51" s="7"/>
      <c r="K51" s="415"/>
    </row>
    <row r="52" spans="1:12" s="23" customFormat="1" ht="8.65" customHeight="1">
      <c r="A52" s="10" t="s">
        <v>228</v>
      </c>
      <c r="B52" s="118"/>
      <c r="C52" s="118"/>
      <c r="D52" s="4"/>
      <c r="E52" s="13">
        <v>58680</v>
      </c>
      <c r="F52" s="13">
        <v>59670</v>
      </c>
      <c r="G52" s="13">
        <v>59991</v>
      </c>
      <c r="H52" s="13">
        <v>61045</v>
      </c>
      <c r="I52" s="14">
        <v>67580</v>
      </c>
      <c r="J52" s="7"/>
      <c r="K52" s="414"/>
    </row>
    <row r="53" spans="1:12" s="25" customFormat="1" ht="8.65" customHeight="1">
      <c r="A53" s="10" t="s">
        <v>54</v>
      </c>
      <c r="B53" s="19"/>
      <c r="C53" s="19"/>
      <c r="D53" s="4"/>
      <c r="E53" s="13">
        <v>0</v>
      </c>
      <c r="F53" s="13">
        <v>0</v>
      </c>
      <c r="G53" s="13">
        <v>0</v>
      </c>
      <c r="H53" s="13">
        <v>0</v>
      </c>
      <c r="I53" s="14">
        <v>0</v>
      </c>
      <c r="J53" s="7"/>
      <c r="K53" s="415"/>
    </row>
    <row r="54" spans="1:12" s="23" customFormat="1" ht="8.65" customHeight="1">
      <c r="A54" s="10" t="s">
        <v>55</v>
      </c>
      <c r="B54" s="118"/>
      <c r="C54" s="118"/>
      <c r="D54" s="4"/>
      <c r="E54" s="13">
        <v>12191</v>
      </c>
      <c r="F54" s="13">
        <v>35391</v>
      </c>
      <c r="G54" s="13">
        <v>48565</v>
      </c>
      <c r="H54" s="13">
        <v>69694</v>
      </c>
      <c r="I54" s="14">
        <v>36442</v>
      </c>
      <c r="J54" s="7"/>
      <c r="K54" s="414"/>
    </row>
    <row r="55" spans="1:12" s="23" customFormat="1" ht="8.65" customHeight="1">
      <c r="A55" s="10" t="s">
        <v>44</v>
      </c>
      <c r="B55" s="118"/>
      <c r="C55" s="118"/>
      <c r="D55" s="4"/>
      <c r="E55" s="13"/>
      <c r="F55" s="13"/>
      <c r="G55" s="13"/>
      <c r="H55" s="13"/>
      <c r="I55" s="13"/>
      <c r="J55" s="7"/>
      <c r="K55" s="414"/>
    </row>
    <row r="56" spans="1:12" s="23" customFormat="1" ht="8.65" customHeight="1">
      <c r="A56" s="10" t="s">
        <v>229</v>
      </c>
      <c r="B56" s="118"/>
      <c r="C56" s="118"/>
      <c r="D56" s="4"/>
      <c r="E56" s="13">
        <v>1410979</v>
      </c>
      <c r="F56" s="13">
        <v>1552728</v>
      </c>
      <c r="G56" s="13">
        <v>1586881</v>
      </c>
      <c r="H56" s="13">
        <v>1552976</v>
      </c>
      <c r="I56" s="14">
        <v>1609101</v>
      </c>
      <c r="J56" s="33">
        <v>7712665</v>
      </c>
      <c r="K56" s="414"/>
    </row>
    <row r="57" spans="1:12" s="25" customFormat="1" ht="8.65" customHeight="1">
      <c r="A57" s="10" t="s">
        <v>56</v>
      </c>
      <c r="B57" s="19"/>
      <c r="C57" s="19"/>
      <c r="D57" s="4"/>
      <c r="E57" s="13"/>
      <c r="F57" s="13"/>
      <c r="G57" s="13"/>
      <c r="H57" s="13"/>
      <c r="I57" s="13"/>
      <c r="J57" s="7"/>
      <c r="K57" s="415"/>
    </row>
    <row r="58" spans="1:12" s="25" customFormat="1" ht="8.65" customHeight="1">
      <c r="A58" s="10" t="s">
        <v>57</v>
      </c>
      <c r="B58" s="19"/>
      <c r="C58" s="19"/>
      <c r="D58" s="4"/>
      <c r="E58" s="13">
        <v>1784090</v>
      </c>
      <c r="F58" s="13">
        <v>1669404</v>
      </c>
      <c r="G58" s="13">
        <v>2339914</v>
      </c>
      <c r="H58" s="13">
        <v>2048411</v>
      </c>
      <c r="I58" s="14">
        <v>1855557</v>
      </c>
      <c r="J58" s="144"/>
      <c r="K58" s="415"/>
    </row>
    <row r="59" spans="1:12" s="25" customFormat="1" ht="8.1" customHeight="1">
      <c r="A59" s="10"/>
      <c r="B59" s="19"/>
      <c r="C59" s="19"/>
      <c r="D59" s="4"/>
      <c r="E59" s="13"/>
      <c r="F59" s="13"/>
      <c r="G59" s="13"/>
      <c r="H59" s="13"/>
      <c r="I59" s="13"/>
      <c r="J59" s="7"/>
      <c r="K59" s="415"/>
    </row>
    <row r="60" spans="1:12" s="43" customFormat="1" ht="9.9499999999999993" customHeight="1">
      <c r="A60" s="46" t="s">
        <v>58</v>
      </c>
      <c r="B60" s="120"/>
      <c r="C60" s="120"/>
      <c r="D60" s="91"/>
      <c r="E60" s="55">
        <v>5415800</v>
      </c>
      <c r="F60" s="55">
        <v>5408893</v>
      </c>
      <c r="G60" s="55">
        <v>5736683</v>
      </c>
      <c r="H60" s="55">
        <v>5285243</v>
      </c>
      <c r="I60" s="55">
        <v>5319541</v>
      </c>
      <c r="J60" s="108" t="s">
        <v>270</v>
      </c>
      <c r="K60" s="417"/>
      <c r="L60" s="143"/>
    </row>
    <row r="61" spans="1:12" s="25" customFormat="1" ht="9.9499999999999993" customHeight="1" thickBot="1">
      <c r="A61" s="2"/>
      <c r="B61" s="3"/>
      <c r="C61" s="3"/>
      <c r="D61" s="2"/>
      <c r="E61" s="7"/>
      <c r="F61" s="7"/>
      <c r="G61" s="7"/>
      <c r="H61" s="7"/>
      <c r="I61" s="7"/>
      <c r="J61" s="33">
        <v>27166160</v>
      </c>
      <c r="K61" s="415"/>
    </row>
    <row r="62" spans="1:12" s="25" customFormat="1" ht="11.1" customHeight="1" thickBot="1">
      <c r="A62" s="1145" t="s">
        <v>59</v>
      </c>
      <c r="B62" s="1146"/>
      <c r="C62" s="1147"/>
      <c r="D62" s="31"/>
      <c r="E62" s="3"/>
      <c r="F62" s="3"/>
      <c r="G62" s="3"/>
      <c r="H62" s="3"/>
      <c r="I62" s="3"/>
      <c r="J62" s="3"/>
      <c r="K62" s="415"/>
    </row>
    <row r="63" spans="1:12" s="23" customFormat="1" ht="9.9499999999999993" customHeight="1">
      <c r="A63" s="2"/>
      <c r="B63" s="7"/>
      <c r="C63" s="7"/>
      <c r="D63" s="2"/>
      <c r="E63" s="34"/>
      <c r="F63" s="34"/>
      <c r="G63" s="24"/>
      <c r="H63" s="24"/>
      <c r="I63" s="34"/>
      <c r="J63" s="7"/>
      <c r="K63" s="414"/>
    </row>
    <row r="64" spans="1:12" s="43" customFormat="1" ht="9.9499999999999993" customHeight="1">
      <c r="A64" s="42" t="s">
        <v>60</v>
      </c>
      <c r="B64" s="56"/>
      <c r="C64" s="56"/>
      <c r="D64" s="109"/>
      <c r="E64" s="56"/>
      <c r="F64" s="56"/>
      <c r="G64" s="56"/>
      <c r="H64" s="56"/>
      <c r="I64" s="56"/>
      <c r="J64" s="56"/>
      <c r="K64" s="414"/>
    </row>
    <row r="65" spans="1:11" s="25" customFormat="1" ht="8.85" customHeight="1">
      <c r="A65" s="2"/>
      <c r="B65" s="3"/>
      <c r="C65" s="3"/>
      <c r="D65" s="2"/>
      <c r="E65" s="7"/>
      <c r="F65" s="7"/>
      <c r="G65" s="7"/>
      <c r="H65" s="7"/>
      <c r="I65" s="7"/>
      <c r="J65" s="7"/>
      <c r="K65" s="415"/>
    </row>
    <row r="66" spans="1:11" s="43" customFormat="1" ht="9.9499999999999993" customHeight="1">
      <c r="A66" s="42" t="s">
        <v>61</v>
      </c>
      <c r="B66" s="56"/>
      <c r="C66" s="56"/>
      <c r="D66" s="42"/>
      <c r="E66" s="56"/>
      <c r="F66" s="56"/>
      <c r="G66" s="56"/>
      <c r="H66" s="56"/>
      <c r="I66" s="56"/>
      <c r="J66" s="56"/>
      <c r="K66" s="414"/>
    </row>
    <row r="67" spans="1:11" s="23" customFormat="1" ht="8.65" customHeight="1">
      <c r="A67" s="10" t="s">
        <v>62</v>
      </c>
      <c r="B67" s="118"/>
      <c r="C67" s="118"/>
      <c r="D67" s="4"/>
      <c r="E67" s="13">
        <v>244561</v>
      </c>
      <c r="F67" s="13">
        <v>248992</v>
      </c>
      <c r="G67" s="13">
        <v>253601</v>
      </c>
      <c r="H67" s="13">
        <v>247413</v>
      </c>
      <c r="I67" s="14">
        <v>245682</v>
      </c>
      <c r="J67" s="7"/>
      <c r="K67" s="414"/>
    </row>
    <row r="68" spans="1:11" s="23" customFormat="1" ht="8.65" customHeight="1">
      <c r="A68" s="10" t="s">
        <v>63</v>
      </c>
      <c r="B68" s="118"/>
      <c r="C68" s="118"/>
      <c r="D68" s="4"/>
      <c r="E68" s="13">
        <v>242901</v>
      </c>
      <c r="F68" s="13">
        <v>271025</v>
      </c>
      <c r="G68" s="13">
        <v>279579</v>
      </c>
      <c r="H68" s="13">
        <v>274448</v>
      </c>
      <c r="I68" s="14">
        <v>274763</v>
      </c>
      <c r="J68" s="7"/>
      <c r="K68" s="414"/>
    </row>
    <row r="69" spans="1:11" s="23" customFormat="1" ht="8.65" customHeight="1">
      <c r="A69" s="10" t="s">
        <v>64</v>
      </c>
      <c r="B69" s="118"/>
      <c r="C69" s="118"/>
      <c r="D69" s="4"/>
      <c r="E69" s="13">
        <v>911755</v>
      </c>
      <c r="F69" s="13">
        <v>1293648</v>
      </c>
      <c r="G69" s="13">
        <v>1371025</v>
      </c>
      <c r="H69" s="13">
        <v>1452869</v>
      </c>
      <c r="I69" s="14">
        <v>1469432</v>
      </c>
      <c r="J69" s="7"/>
      <c r="K69" s="414"/>
    </row>
    <row r="70" spans="1:11" s="23" customFormat="1" ht="8.65" customHeight="1">
      <c r="A70" s="10" t="s">
        <v>65</v>
      </c>
      <c r="B70" s="118"/>
      <c r="C70" s="118"/>
      <c r="D70" s="4"/>
      <c r="E70" s="13">
        <v>43394</v>
      </c>
      <c r="F70" s="13">
        <v>38512</v>
      </c>
      <c r="G70" s="13">
        <v>47621</v>
      </c>
      <c r="H70" s="13">
        <v>46874</v>
      </c>
      <c r="I70" s="14">
        <v>38545</v>
      </c>
      <c r="J70" s="7"/>
      <c r="K70" s="414"/>
    </row>
    <row r="71" spans="1:11" s="23" customFormat="1" ht="8.65" customHeight="1">
      <c r="A71" s="10" t="s">
        <v>66</v>
      </c>
      <c r="B71" s="118"/>
      <c r="C71" s="118"/>
      <c r="D71" s="4"/>
      <c r="E71" s="13">
        <v>22064</v>
      </c>
      <c r="F71" s="13">
        <v>26251</v>
      </c>
      <c r="G71" s="13">
        <v>32959</v>
      </c>
      <c r="H71" s="13">
        <v>33125</v>
      </c>
      <c r="I71" s="14">
        <v>30766</v>
      </c>
      <c r="J71" s="7"/>
      <c r="K71" s="414"/>
    </row>
    <row r="72" spans="1:11" s="23" customFormat="1" ht="8.65" customHeight="1">
      <c r="A72" s="10" t="s">
        <v>67</v>
      </c>
      <c r="B72" s="118"/>
      <c r="C72" s="118"/>
      <c r="D72" s="4"/>
      <c r="E72" s="13">
        <v>218702</v>
      </c>
      <c r="F72" s="13">
        <v>241592</v>
      </c>
      <c r="G72" s="13">
        <v>265563</v>
      </c>
      <c r="H72" s="13">
        <v>282537</v>
      </c>
      <c r="I72" s="14">
        <v>331339</v>
      </c>
      <c r="J72" s="7"/>
      <c r="K72" s="414"/>
    </row>
    <row r="73" spans="1:11" s="23" customFormat="1" ht="8.65" customHeight="1">
      <c r="A73" s="10" t="s">
        <v>68</v>
      </c>
      <c r="B73" s="118"/>
      <c r="C73" s="118"/>
      <c r="D73" s="4"/>
      <c r="E73" s="13">
        <v>259720</v>
      </c>
      <c r="F73" s="13">
        <v>259015</v>
      </c>
      <c r="G73" s="13">
        <v>249217</v>
      </c>
      <c r="H73" s="13">
        <v>256699</v>
      </c>
      <c r="I73" s="14">
        <v>260640</v>
      </c>
      <c r="J73" s="7"/>
      <c r="K73" s="414"/>
    </row>
    <row r="74" spans="1:11" s="23" customFormat="1" ht="8.65" customHeight="1">
      <c r="A74" s="10" t="s">
        <v>69</v>
      </c>
      <c r="B74" s="118"/>
      <c r="C74" s="118"/>
      <c r="D74" s="4"/>
      <c r="E74" s="13">
        <v>408728</v>
      </c>
      <c r="F74" s="13">
        <v>403119</v>
      </c>
      <c r="G74" s="13">
        <v>441115</v>
      </c>
      <c r="H74" s="13">
        <v>437631</v>
      </c>
      <c r="I74" s="14">
        <v>448723</v>
      </c>
      <c r="J74" s="7"/>
      <c r="K74" s="414"/>
    </row>
    <row r="75" spans="1:11" s="23" customFormat="1" ht="8.65" customHeight="1">
      <c r="A75" s="10" t="s">
        <v>70</v>
      </c>
      <c r="B75" s="118"/>
      <c r="C75" s="118"/>
      <c r="D75" s="4"/>
      <c r="E75" s="13">
        <v>945004</v>
      </c>
      <c r="F75" s="13">
        <v>851251</v>
      </c>
      <c r="G75" s="13">
        <v>254327</v>
      </c>
      <c r="H75" s="13">
        <v>286707</v>
      </c>
      <c r="I75" s="14">
        <v>225324</v>
      </c>
      <c r="J75" s="7"/>
      <c r="K75" s="414"/>
    </row>
    <row r="76" spans="1:11" s="23" customFormat="1" ht="8.65" customHeight="1">
      <c r="A76" s="10" t="s">
        <v>71</v>
      </c>
      <c r="B76" s="118"/>
      <c r="C76" s="118"/>
      <c r="D76" s="4"/>
      <c r="E76" s="13">
        <v>299113</v>
      </c>
      <c r="F76" s="13">
        <v>248706</v>
      </c>
      <c r="G76" s="13">
        <v>293845</v>
      </c>
      <c r="H76" s="13">
        <v>325400</v>
      </c>
      <c r="I76" s="14">
        <v>334494</v>
      </c>
      <c r="J76" s="7"/>
      <c r="K76" s="414"/>
    </row>
    <row r="77" spans="1:11" s="23" customFormat="1" ht="8.1" customHeight="1">
      <c r="A77" s="10"/>
      <c r="B77" s="118"/>
      <c r="C77" s="118"/>
      <c r="D77" s="4"/>
      <c r="E77" s="13"/>
      <c r="F77" s="13"/>
      <c r="G77" s="13"/>
      <c r="H77" s="13"/>
      <c r="I77" s="13"/>
      <c r="J77" s="7"/>
      <c r="K77" s="414"/>
    </row>
    <row r="78" spans="1:11" s="43" customFormat="1" ht="9.9499999999999993" customHeight="1">
      <c r="A78" s="46" t="s">
        <v>72</v>
      </c>
      <c r="B78" s="120"/>
      <c r="C78" s="120"/>
      <c r="D78" s="91"/>
      <c r="E78" s="55">
        <v>3595942</v>
      </c>
      <c r="F78" s="55">
        <v>3882111</v>
      </c>
      <c r="G78" s="55">
        <v>3488852</v>
      </c>
      <c r="H78" s="55">
        <v>3643703</v>
      </c>
      <c r="I78" s="55">
        <v>3659708</v>
      </c>
      <c r="J78" s="56"/>
      <c r="K78" s="414"/>
    </row>
    <row r="79" spans="1:11" s="23" customFormat="1" ht="8.85" customHeight="1">
      <c r="A79" s="2"/>
      <c r="B79" s="7"/>
      <c r="C79" s="7"/>
      <c r="D79" s="2"/>
      <c r="E79" s="22"/>
      <c r="F79" s="22"/>
      <c r="G79" s="24"/>
      <c r="H79" s="24"/>
      <c r="I79" s="22"/>
      <c r="J79" s="33">
        <v>18270316</v>
      </c>
      <c r="K79" s="414"/>
    </row>
    <row r="80" spans="1:11" s="43" customFormat="1" ht="9.9499999999999993" customHeight="1">
      <c r="A80" s="42" t="s">
        <v>74</v>
      </c>
      <c r="B80" s="56"/>
      <c r="C80" s="56"/>
      <c r="D80" s="42"/>
      <c r="E80" s="105"/>
      <c r="F80" s="105"/>
      <c r="G80" s="106"/>
      <c r="H80" s="106"/>
      <c r="I80" s="105"/>
      <c r="J80" s="56"/>
      <c r="K80" s="414"/>
    </row>
    <row r="81" spans="1:11" s="23" customFormat="1" ht="8.65" customHeight="1">
      <c r="A81" s="10" t="s">
        <v>62</v>
      </c>
      <c r="B81" s="118"/>
      <c r="C81" s="118"/>
      <c r="D81" s="4"/>
      <c r="E81" s="13">
        <v>68327</v>
      </c>
      <c r="F81" s="13">
        <v>59471</v>
      </c>
      <c r="G81" s="13">
        <v>45152</v>
      </c>
      <c r="H81" s="13">
        <v>68639</v>
      </c>
      <c r="I81" s="14">
        <v>56390</v>
      </c>
      <c r="J81" s="7"/>
      <c r="K81" s="414"/>
    </row>
    <row r="82" spans="1:11" s="23" customFormat="1" ht="8.65" customHeight="1">
      <c r="A82" s="10" t="s">
        <v>63</v>
      </c>
      <c r="B82" s="118"/>
      <c r="C82" s="118"/>
      <c r="D82" s="4"/>
      <c r="E82" s="13">
        <v>184837</v>
      </c>
      <c r="F82" s="13">
        <v>194731</v>
      </c>
      <c r="G82" s="13">
        <v>193001</v>
      </c>
      <c r="H82" s="13">
        <v>193623</v>
      </c>
      <c r="I82" s="14">
        <v>211707</v>
      </c>
      <c r="J82" s="7"/>
      <c r="K82" s="414"/>
    </row>
    <row r="83" spans="1:11" s="23" customFormat="1" ht="8.65" customHeight="1">
      <c r="A83" s="10" t="s">
        <v>64</v>
      </c>
      <c r="B83" s="118"/>
      <c r="C83" s="118"/>
      <c r="D83" s="4"/>
      <c r="E83" s="13">
        <v>143617</v>
      </c>
      <c r="F83" s="13">
        <v>491389</v>
      </c>
      <c r="G83" s="13">
        <v>518252</v>
      </c>
      <c r="H83" s="13">
        <v>547601</v>
      </c>
      <c r="I83" s="14">
        <v>577753</v>
      </c>
      <c r="J83" s="7"/>
      <c r="K83" s="414"/>
    </row>
    <row r="84" spans="1:11" s="23" customFormat="1" ht="8.65" customHeight="1">
      <c r="A84" s="10" t="s">
        <v>65</v>
      </c>
      <c r="B84" s="118"/>
      <c r="C84" s="118"/>
      <c r="D84" s="4"/>
      <c r="E84" s="13">
        <v>5533</v>
      </c>
      <c r="F84" s="13">
        <v>2626</v>
      </c>
      <c r="G84" s="13">
        <v>2477</v>
      </c>
      <c r="H84" s="13">
        <v>981</v>
      </c>
      <c r="I84" s="14">
        <v>667</v>
      </c>
      <c r="J84" s="7"/>
      <c r="K84" s="414"/>
    </row>
    <row r="85" spans="1:11" s="23" customFormat="1" ht="8.65" customHeight="1">
      <c r="A85" s="10" t="s">
        <v>66</v>
      </c>
      <c r="B85" s="118"/>
      <c r="C85" s="118"/>
      <c r="D85" s="4"/>
      <c r="E85" s="13">
        <v>0</v>
      </c>
      <c r="F85" s="13">
        <v>0</v>
      </c>
      <c r="G85" s="13">
        <v>0</v>
      </c>
      <c r="H85" s="13">
        <v>0</v>
      </c>
      <c r="I85" s="14">
        <v>0</v>
      </c>
      <c r="J85" s="7"/>
      <c r="K85" s="414"/>
    </row>
    <row r="86" spans="1:11" s="23" customFormat="1" ht="8.65" customHeight="1">
      <c r="A86" s="10" t="s">
        <v>67</v>
      </c>
      <c r="B86" s="118"/>
      <c r="C86" s="118"/>
      <c r="D86" s="4"/>
      <c r="E86" s="13">
        <v>2478</v>
      </c>
      <c r="F86" s="13">
        <v>2444</v>
      </c>
      <c r="G86" s="13">
        <v>42</v>
      </c>
      <c r="H86" s="13">
        <v>0</v>
      </c>
      <c r="I86" s="14">
        <v>800</v>
      </c>
      <c r="J86" s="7"/>
      <c r="K86" s="414"/>
    </row>
    <row r="87" spans="1:11" s="23" customFormat="1" ht="8.65" customHeight="1">
      <c r="A87" s="10" t="s">
        <v>68</v>
      </c>
      <c r="B87" s="118"/>
      <c r="C87" s="118"/>
      <c r="D87" s="4"/>
      <c r="E87" s="13">
        <v>66129</v>
      </c>
      <c r="F87" s="13">
        <v>56930</v>
      </c>
      <c r="G87" s="13">
        <v>48326</v>
      </c>
      <c r="H87" s="13">
        <v>51891</v>
      </c>
      <c r="I87" s="14">
        <v>51420</v>
      </c>
      <c r="J87" s="7"/>
      <c r="K87" s="414"/>
    </row>
    <row r="88" spans="1:11" s="23" customFormat="1" ht="8.65" customHeight="1">
      <c r="A88" s="10" t="s">
        <v>69</v>
      </c>
      <c r="B88" s="118"/>
      <c r="C88" s="118"/>
      <c r="D88" s="4"/>
      <c r="E88" s="13">
        <v>335275</v>
      </c>
      <c r="F88" s="13">
        <v>335233</v>
      </c>
      <c r="G88" s="13">
        <v>341233</v>
      </c>
      <c r="H88" s="13">
        <v>345766</v>
      </c>
      <c r="I88" s="14">
        <v>351330</v>
      </c>
      <c r="J88" s="7"/>
      <c r="K88" s="414"/>
    </row>
    <row r="89" spans="1:11" s="23" customFormat="1" ht="8.65" customHeight="1">
      <c r="A89" s="10" t="s">
        <v>70</v>
      </c>
      <c r="B89" s="118"/>
      <c r="C89" s="118"/>
      <c r="D89" s="4"/>
      <c r="E89" s="13">
        <v>984493</v>
      </c>
      <c r="F89" s="13">
        <v>883522</v>
      </c>
      <c r="G89" s="13">
        <v>273521</v>
      </c>
      <c r="H89" s="13">
        <v>303432</v>
      </c>
      <c r="I89" s="14">
        <v>313605</v>
      </c>
      <c r="J89" s="7"/>
      <c r="K89" s="414"/>
    </row>
    <row r="90" spans="1:11" s="23" customFormat="1" ht="8.65" customHeight="1">
      <c r="A90" s="10" t="s">
        <v>71</v>
      </c>
      <c r="B90" s="118"/>
      <c r="C90" s="118"/>
      <c r="D90" s="4"/>
      <c r="E90" s="13">
        <v>1600472</v>
      </c>
      <c r="F90" s="13">
        <v>1741079</v>
      </c>
      <c r="G90" s="13">
        <v>1889285</v>
      </c>
      <c r="H90" s="13">
        <v>1840266</v>
      </c>
      <c r="I90" s="14">
        <v>1903182</v>
      </c>
      <c r="J90" s="7"/>
      <c r="K90" s="414"/>
    </row>
    <row r="91" spans="1:11" s="23" customFormat="1" ht="8.1" customHeight="1">
      <c r="A91" s="10"/>
      <c r="B91" s="118"/>
      <c r="C91" s="118"/>
      <c r="D91" s="4"/>
      <c r="E91" s="13"/>
      <c r="F91" s="13"/>
      <c r="G91" s="13"/>
      <c r="H91" s="13" t="s">
        <v>75</v>
      </c>
      <c r="I91" s="13"/>
      <c r="J91" s="7"/>
      <c r="K91" s="414"/>
    </row>
    <row r="92" spans="1:11" s="114" customFormat="1" ht="9.9499999999999993" customHeight="1">
      <c r="A92" s="46" t="s">
        <v>76</v>
      </c>
      <c r="B92" s="126"/>
      <c r="C92" s="126"/>
      <c r="D92" s="91"/>
      <c r="E92" s="55">
        <v>3391161</v>
      </c>
      <c r="F92" s="55">
        <v>3767425</v>
      </c>
      <c r="G92" s="55">
        <v>3311289</v>
      </c>
      <c r="H92" s="55">
        <v>3352199</v>
      </c>
      <c r="I92" s="55">
        <v>3466854</v>
      </c>
      <c r="J92" s="113">
        <v>17288928</v>
      </c>
      <c r="K92" s="414"/>
    </row>
    <row r="93" spans="1:11" s="40" customFormat="1" ht="12" customHeight="1">
      <c r="A93" s="145">
        <v>48</v>
      </c>
      <c r="B93" s="127" t="s">
        <v>310</v>
      </c>
      <c r="C93" s="39"/>
      <c r="D93" s="1144" t="s">
        <v>29</v>
      </c>
      <c r="E93" s="1144"/>
      <c r="F93" s="1144"/>
      <c r="G93" s="1144"/>
      <c r="H93" s="1144"/>
      <c r="I93" s="76" t="s">
        <v>241</v>
      </c>
      <c r="J93" s="39"/>
      <c r="K93" s="415"/>
    </row>
    <row r="94" spans="1:11" s="41" customFormat="1" ht="9.9499999999999993" customHeight="1">
      <c r="A94" s="128"/>
      <c r="B94" s="29"/>
      <c r="C94" s="29"/>
      <c r="D94" s="27"/>
      <c r="E94" s="27"/>
      <c r="F94" s="27"/>
      <c r="G94" s="27"/>
      <c r="H94" s="27"/>
      <c r="I94" s="26"/>
      <c r="J94" s="29"/>
      <c r="K94" s="415"/>
    </row>
    <row r="95" spans="1:11" s="25" customFormat="1" ht="9.9499999999999993" customHeight="1" thickBot="1">
      <c r="A95" s="1"/>
      <c r="B95" s="3"/>
      <c r="C95" s="3"/>
      <c r="D95" s="94" t="s">
        <v>31</v>
      </c>
      <c r="E95" s="95">
        <v>2005</v>
      </c>
      <c r="F95" s="95">
        <v>2006</v>
      </c>
      <c r="G95" s="95">
        <v>2007</v>
      </c>
      <c r="H95" s="95">
        <v>2008</v>
      </c>
      <c r="I95" s="95">
        <v>2009</v>
      </c>
      <c r="J95" s="3"/>
      <c r="K95" s="415"/>
    </row>
    <row r="96" spans="1:11" s="25" customFormat="1" ht="9.9499999999999993" customHeight="1" thickBot="1">
      <c r="A96" s="1145" t="s">
        <v>73</v>
      </c>
      <c r="B96" s="1146"/>
      <c r="C96" s="1147"/>
      <c r="D96" s="31"/>
      <c r="E96" s="3"/>
      <c r="F96" s="3"/>
      <c r="G96" s="3"/>
      <c r="H96" s="3"/>
      <c r="I96" s="3"/>
      <c r="J96" s="3"/>
      <c r="K96" s="415"/>
    </row>
    <row r="97" spans="1:11" s="23" customFormat="1" ht="9.9499999999999993" customHeight="1">
      <c r="A97" s="2"/>
      <c r="B97" s="7"/>
      <c r="C97" s="7"/>
      <c r="D97" s="2"/>
      <c r="E97" s="7"/>
      <c r="F97" s="7"/>
      <c r="G97" s="7"/>
      <c r="H97" s="7"/>
      <c r="I97" s="7"/>
      <c r="J97" s="7"/>
      <c r="K97" s="414"/>
    </row>
    <row r="98" spans="1:11" s="43" customFormat="1" ht="9.9499999999999993" customHeight="1">
      <c r="A98" s="42" t="s">
        <v>77</v>
      </c>
      <c r="B98" s="56"/>
      <c r="C98" s="56"/>
      <c r="D98" s="109"/>
      <c r="E98" s="105"/>
      <c r="F98" s="105"/>
      <c r="G98" s="106"/>
      <c r="H98" s="106"/>
      <c r="I98" s="105"/>
      <c r="J98" s="56"/>
      <c r="K98" s="414"/>
    </row>
    <row r="99" spans="1:11" s="23" customFormat="1" ht="8.65" customHeight="1">
      <c r="A99" s="10" t="s">
        <v>62</v>
      </c>
      <c r="B99" s="118"/>
      <c r="C99" s="118"/>
      <c r="D99" s="4"/>
      <c r="E99" s="13">
        <v>-176234</v>
      </c>
      <c r="F99" s="13">
        <v>-189521</v>
      </c>
      <c r="G99" s="13">
        <v>-208449</v>
      </c>
      <c r="H99" s="13">
        <v>-178774</v>
      </c>
      <c r="I99" s="13">
        <v>-189292</v>
      </c>
      <c r="J99" s="7"/>
      <c r="K99" s="414"/>
    </row>
    <row r="100" spans="1:11" s="23" customFormat="1" ht="8.65" customHeight="1">
      <c r="A100" s="10" t="s">
        <v>63</v>
      </c>
      <c r="B100" s="118"/>
      <c r="C100" s="118"/>
      <c r="D100" s="4"/>
      <c r="E100" s="13">
        <v>-58064</v>
      </c>
      <c r="F100" s="13">
        <v>-76294</v>
      </c>
      <c r="G100" s="13">
        <v>-86578</v>
      </c>
      <c r="H100" s="13">
        <v>-80825</v>
      </c>
      <c r="I100" s="13">
        <v>-63056</v>
      </c>
      <c r="J100" s="7"/>
      <c r="K100" s="414"/>
    </row>
    <row r="101" spans="1:11" s="23" customFormat="1" ht="8.65" customHeight="1">
      <c r="A101" s="10" t="s">
        <v>64</v>
      </c>
      <c r="B101" s="118"/>
      <c r="C101" s="118"/>
      <c r="D101" s="4"/>
      <c r="E101" s="13">
        <v>-768138</v>
      </c>
      <c r="F101" s="13">
        <v>-802259</v>
      </c>
      <c r="G101" s="13">
        <v>-852773</v>
      </c>
      <c r="H101" s="13">
        <v>-905268</v>
      </c>
      <c r="I101" s="13">
        <v>-891679</v>
      </c>
      <c r="J101" s="7"/>
      <c r="K101" s="414"/>
    </row>
    <row r="102" spans="1:11" s="23" customFormat="1" ht="8.65" customHeight="1">
      <c r="A102" s="10" t="s">
        <v>65</v>
      </c>
      <c r="B102" s="118"/>
      <c r="C102" s="118"/>
      <c r="D102" s="4"/>
      <c r="E102" s="13">
        <v>-37861</v>
      </c>
      <c r="F102" s="13">
        <v>-35886</v>
      </c>
      <c r="G102" s="13">
        <v>-45144</v>
      </c>
      <c r="H102" s="13">
        <v>-45893</v>
      </c>
      <c r="I102" s="13">
        <v>-37878</v>
      </c>
      <c r="J102" s="7"/>
      <c r="K102" s="414"/>
    </row>
    <row r="103" spans="1:11" s="23" customFormat="1" ht="8.65" customHeight="1">
      <c r="A103" s="10" t="s">
        <v>66</v>
      </c>
      <c r="B103" s="118"/>
      <c r="C103" s="118"/>
      <c r="D103" s="4"/>
      <c r="E103" s="13">
        <v>-22064</v>
      </c>
      <c r="F103" s="13">
        <v>-26251</v>
      </c>
      <c r="G103" s="13">
        <v>-32959</v>
      </c>
      <c r="H103" s="13">
        <v>-33125</v>
      </c>
      <c r="I103" s="13">
        <v>-30766</v>
      </c>
      <c r="J103" s="7"/>
      <c r="K103" s="414"/>
    </row>
    <row r="104" spans="1:11" s="23" customFormat="1" ht="8.65" customHeight="1">
      <c r="A104" s="10" t="s">
        <v>67</v>
      </c>
      <c r="B104" s="118"/>
      <c r="C104" s="118"/>
      <c r="D104" s="4"/>
      <c r="E104" s="13">
        <v>-216224</v>
      </c>
      <c r="F104" s="13">
        <v>-239148</v>
      </c>
      <c r="G104" s="13">
        <v>-265521</v>
      </c>
      <c r="H104" s="13">
        <v>-282537</v>
      </c>
      <c r="I104" s="13">
        <v>-330539</v>
      </c>
      <c r="J104" s="7"/>
      <c r="K104" s="414"/>
    </row>
    <row r="105" spans="1:11" s="23" customFormat="1" ht="8.65" customHeight="1">
      <c r="A105" s="10" t="s">
        <v>68</v>
      </c>
      <c r="B105" s="118"/>
      <c r="C105" s="118"/>
      <c r="D105" s="4"/>
      <c r="E105" s="13">
        <v>-193591</v>
      </c>
      <c r="F105" s="13">
        <v>-202085</v>
      </c>
      <c r="G105" s="13">
        <v>-200891</v>
      </c>
      <c r="H105" s="13">
        <v>-204808</v>
      </c>
      <c r="I105" s="13">
        <v>-209220</v>
      </c>
      <c r="J105" s="7"/>
      <c r="K105" s="414"/>
    </row>
    <row r="106" spans="1:11" s="23" customFormat="1" ht="8.65" customHeight="1">
      <c r="A106" s="10" t="s">
        <v>69</v>
      </c>
      <c r="B106" s="118"/>
      <c r="C106" s="118"/>
      <c r="D106" s="4"/>
      <c r="E106" s="13">
        <v>-73453</v>
      </c>
      <c r="F106" s="13">
        <v>-67886</v>
      </c>
      <c r="G106" s="13">
        <v>-99882</v>
      </c>
      <c r="H106" s="13">
        <v>-91865</v>
      </c>
      <c r="I106" s="13">
        <v>-97393</v>
      </c>
      <c r="J106" s="7"/>
      <c r="K106" s="414"/>
    </row>
    <row r="107" spans="1:11" s="23" customFormat="1" ht="8.65" customHeight="1">
      <c r="A107" s="10" t="s">
        <v>70</v>
      </c>
      <c r="B107" s="118"/>
      <c r="C107" s="118"/>
      <c r="D107" s="4"/>
      <c r="E107" s="13">
        <v>39489</v>
      </c>
      <c r="F107" s="13">
        <v>32271</v>
      </c>
      <c r="G107" s="13">
        <v>19194</v>
      </c>
      <c r="H107" s="13">
        <v>16725</v>
      </c>
      <c r="I107" s="13">
        <v>88281</v>
      </c>
      <c r="J107" s="7"/>
      <c r="K107" s="414"/>
    </row>
    <row r="108" spans="1:11" s="23" customFormat="1" ht="8.65" customHeight="1">
      <c r="A108" s="10" t="s">
        <v>71</v>
      </c>
      <c r="B108" s="118"/>
      <c r="C108" s="118"/>
      <c r="D108" s="4"/>
      <c r="E108" s="13">
        <v>1301359</v>
      </c>
      <c r="F108" s="13">
        <v>1492373</v>
      </c>
      <c r="G108" s="13">
        <v>1595440</v>
      </c>
      <c r="H108" s="13">
        <v>1514866</v>
      </c>
      <c r="I108" s="13">
        <v>1568688</v>
      </c>
      <c r="J108" s="7"/>
      <c r="K108" s="414"/>
    </row>
    <row r="109" spans="1:11" s="23" customFormat="1" ht="8.65" customHeight="1">
      <c r="A109" s="10"/>
      <c r="B109" s="118"/>
      <c r="C109" s="118"/>
      <c r="D109" s="4"/>
      <c r="E109" s="13"/>
      <c r="F109" s="13"/>
      <c r="G109" s="13"/>
      <c r="H109" s="13"/>
      <c r="I109" s="13"/>
      <c r="J109" s="7"/>
      <c r="K109" s="414"/>
    </row>
    <row r="110" spans="1:11" s="43" customFormat="1" ht="9.9499999999999993" customHeight="1">
      <c r="A110" s="110" t="s">
        <v>262</v>
      </c>
      <c r="B110" s="120"/>
      <c r="C110" s="120"/>
      <c r="D110" s="112"/>
      <c r="E110" s="90">
        <v>-204781</v>
      </c>
      <c r="F110" s="90">
        <v>-114686</v>
      </c>
      <c r="G110" s="90">
        <v>-177563</v>
      </c>
      <c r="H110" s="90">
        <v>-291504</v>
      </c>
      <c r="I110" s="90">
        <v>-192854</v>
      </c>
      <c r="J110" s="111">
        <v>-981388</v>
      </c>
      <c r="K110" s="414"/>
    </row>
    <row r="111" spans="1:11" s="23" customFormat="1" ht="9.9499999999999993" customHeight="1">
      <c r="A111" s="2"/>
      <c r="B111" s="7"/>
      <c r="C111" s="7"/>
      <c r="D111" s="2"/>
      <c r="E111" s="22"/>
      <c r="F111" s="22"/>
      <c r="G111" s="24"/>
      <c r="H111" s="24"/>
      <c r="I111" s="22"/>
      <c r="J111" s="7"/>
      <c r="K111" s="414"/>
    </row>
    <row r="112" spans="1:11" s="43" customFormat="1" ht="9.9499999999999993" customHeight="1">
      <c r="A112" s="42" t="s">
        <v>78</v>
      </c>
      <c r="B112" s="56"/>
      <c r="C112" s="56"/>
      <c r="D112" s="109"/>
      <c r="E112" s="56"/>
      <c r="F112" s="56"/>
      <c r="G112" s="56"/>
      <c r="H112" s="56"/>
      <c r="I112" s="56"/>
      <c r="J112" s="56"/>
      <c r="K112" s="414"/>
    </row>
    <row r="113" spans="1:12" s="25" customFormat="1" ht="8.85" customHeight="1">
      <c r="A113" s="2"/>
      <c r="B113" s="3"/>
      <c r="C113" s="3"/>
      <c r="D113" s="2"/>
      <c r="E113" s="7"/>
      <c r="F113" s="7"/>
      <c r="G113" s="7"/>
      <c r="H113" s="7"/>
      <c r="I113" s="7"/>
      <c r="J113" s="7"/>
      <c r="K113" s="415"/>
    </row>
    <row r="114" spans="1:12" s="43" customFormat="1" ht="9.9499999999999993" customHeight="1">
      <c r="A114" s="42" t="s">
        <v>61</v>
      </c>
      <c r="B114" s="56"/>
      <c r="C114" s="56"/>
      <c r="D114" s="109"/>
      <c r="E114" s="105"/>
      <c r="F114" s="105"/>
      <c r="G114" s="106"/>
      <c r="H114" s="106"/>
      <c r="I114" s="105"/>
      <c r="J114" s="56"/>
      <c r="K114" s="414"/>
    </row>
    <row r="115" spans="1:12" s="23" customFormat="1" ht="8.65" customHeight="1">
      <c r="A115" s="10" t="s">
        <v>79</v>
      </c>
      <c r="B115" s="118"/>
      <c r="C115" s="118"/>
      <c r="D115" s="4"/>
      <c r="E115" s="13">
        <v>770420</v>
      </c>
      <c r="F115" s="13">
        <v>1167646</v>
      </c>
      <c r="G115" s="13">
        <v>1193705</v>
      </c>
      <c r="H115" s="13">
        <v>1219657</v>
      </c>
      <c r="I115" s="14">
        <v>1223766</v>
      </c>
      <c r="J115" s="7"/>
      <c r="K115" s="414"/>
    </row>
    <row r="116" spans="1:12" s="23" customFormat="1" ht="8.65" customHeight="1">
      <c r="A116" s="10" t="s">
        <v>80</v>
      </c>
      <c r="B116" s="118"/>
      <c r="C116" s="118"/>
      <c r="D116" s="4"/>
      <c r="E116" s="13">
        <v>1049752</v>
      </c>
      <c r="F116" s="13">
        <v>987239</v>
      </c>
      <c r="G116" s="13">
        <v>574957</v>
      </c>
      <c r="H116" s="13">
        <v>528274</v>
      </c>
      <c r="I116" s="14">
        <v>510301</v>
      </c>
      <c r="J116" s="7"/>
      <c r="K116" s="414"/>
    </row>
    <row r="117" spans="1:12" s="23" customFormat="1" ht="8.65" customHeight="1">
      <c r="A117" s="10" t="s">
        <v>81</v>
      </c>
      <c r="B117" s="118"/>
      <c r="C117" s="118"/>
      <c r="D117" s="4"/>
      <c r="E117" s="13">
        <v>65426</v>
      </c>
      <c r="F117" s="13">
        <v>63320</v>
      </c>
      <c r="G117" s="13">
        <v>55147</v>
      </c>
      <c r="H117" s="13">
        <v>51700</v>
      </c>
      <c r="I117" s="14">
        <v>52531</v>
      </c>
      <c r="J117" s="7"/>
      <c r="K117" s="414"/>
    </row>
    <row r="118" spans="1:12" s="23" customFormat="1" ht="8.65" customHeight="1">
      <c r="A118" s="10" t="s">
        <v>82</v>
      </c>
      <c r="B118" s="118"/>
      <c r="C118" s="118"/>
      <c r="D118" s="4"/>
      <c r="E118" s="13">
        <v>364150</v>
      </c>
      <c r="F118" s="13">
        <v>281945</v>
      </c>
      <c r="G118" s="13">
        <v>242387</v>
      </c>
      <c r="H118" s="13">
        <v>282036</v>
      </c>
      <c r="I118" s="14">
        <v>229478</v>
      </c>
      <c r="J118" s="7"/>
      <c r="K118" s="414"/>
    </row>
    <row r="119" spans="1:12" s="23" customFormat="1" ht="8.65" customHeight="1">
      <c r="A119" s="10" t="s">
        <v>83</v>
      </c>
      <c r="B119" s="118"/>
      <c r="C119" s="118"/>
      <c r="D119" s="4"/>
      <c r="E119" s="13">
        <v>0</v>
      </c>
      <c r="F119" s="13">
        <v>0</v>
      </c>
      <c r="G119" s="13">
        <v>0</v>
      </c>
      <c r="H119" s="13">
        <v>0</v>
      </c>
      <c r="I119" s="14">
        <v>0</v>
      </c>
      <c r="J119" s="7"/>
      <c r="K119" s="414"/>
    </row>
    <row r="120" spans="1:12" s="23" customFormat="1" ht="8.65" customHeight="1">
      <c r="A120" s="10" t="s">
        <v>84</v>
      </c>
      <c r="B120" s="118"/>
      <c r="C120" s="118"/>
      <c r="D120" s="4"/>
      <c r="E120" s="13">
        <v>697498</v>
      </c>
      <c r="F120" s="13">
        <v>714349</v>
      </c>
      <c r="G120" s="13">
        <v>755976</v>
      </c>
      <c r="H120" s="13">
        <v>831745</v>
      </c>
      <c r="I120" s="14">
        <v>842113</v>
      </c>
      <c r="J120" s="7"/>
      <c r="K120" s="414"/>
    </row>
    <row r="121" spans="1:12" s="23" customFormat="1" ht="8.65" customHeight="1">
      <c r="A121" s="10" t="s">
        <v>85</v>
      </c>
      <c r="B121" s="118"/>
      <c r="C121" s="118"/>
      <c r="D121" s="4"/>
      <c r="E121" s="13">
        <v>454862</v>
      </c>
      <c r="F121" s="13">
        <v>369844</v>
      </c>
      <c r="G121" s="13">
        <v>434447</v>
      </c>
      <c r="H121" s="13">
        <v>504452</v>
      </c>
      <c r="I121" s="14">
        <v>547566</v>
      </c>
      <c r="J121" s="7"/>
      <c r="K121" s="414"/>
    </row>
    <row r="122" spans="1:12" s="23" customFormat="1" ht="8.65" customHeight="1">
      <c r="A122" s="10" t="s">
        <v>86</v>
      </c>
      <c r="B122" s="118"/>
      <c r="C122" s="118"/>
      <c r="D122" s="4"/>
      <c r="E122" s="13">
        <v>28568</v>
      </c>
      <c r="F122" s="13">
        <v>28241</v>
      </c>
      <c r="G122" s="13">
        <v>27582</v>
      </c>
      <c r="H122" s="13">
        <v>29762</v>
      </c>
      <c r="I122" s="14">
        <v>30474</v>
      </c>
      <c r="J122" s="7"/>
      <c r="K122" s="414"/>
    </row>
    <row r="123" spans="1:12" s="23" customFormat="1" ht="8.65" customHeight="1">
      <c r="A123" s="10" t="s">
        <v>87</v>
      </c>
      <c r="B123" s="118"/>
      <c r="C123" s="118"/>
      <c r="D123" s="4"/>
      <c r="E123" s="13">
        <v>31892</v>
      </c>
      <c r="F123" s="13">
        <v>74576</v>
      </c>
      <c r="G123" s="13">
        <v>28024</v>
      </c>
      <c r="H123" s="13">
        <v>20407</v>
      </c>
      <c r="I123" s="14">
        <v>51446</v>
      </c>
      <c r="J123" s="7"/>
      <c r="K123" s="414"/>
    </row>
    <row r="124" spans="1:12" s="23" customFormat="1" ht="8.65" customHeight="1">
      <c r="A124" s="10" t="s">
        <v>88</v>
      </c>
      <c r="B124" s="118"/>
      <c r="C124" s="118"/>
      <c r="D124" s="4"/>
      <c r="E124" s="13">
        <v>133374</v>
      </c>
      <c r="F124" s="13">
        <v>194951</v>
      </c>
      <c r="G124" s="13">
        <v>176627</v>
      </c>
      <c r="H124" s="13">
        <v>175670</v>
      </c>
      <c r="I124" s="14">
        <v>172033</v>
      </c>
      <c r="J124" s="33">
        <v>852655</v>
      </c>
      <c r="K124" s="414"/>
    </row>
    <row r="125" spans="1:12" s="23" customFormat="1" ht="8.65" customHeight="1">
      <c r="A125" s="10"/>
      <c r="B125" s="118"/>
      <c r="C125" s="118"/>
      <c r="D125" s="4"/>
      <c r="E125" s="13"/>
      <c r="F125" s="13"/>
      <c r="G125" s="13"/>
      <c r="H125" s="13"/>
      <c r="I125" s="13"/>
      <c r="J125" s="7"/>
      <c r="K125" s="414"/>
    </row>
    <row r="126" spans="1:12" s="43" customFormat="1" ht="9.9499999999999993" customHeight="1">
      <c r="A126" s="46" t="s">
        <v>72</v>
      </c>
      <c r="B126" s="120"/>
      <c r="C126" s="120"/>
      <c r="D126" s="91"/>
      <c r="E126" s="55">
        <v>3595942</v>
      </c>
      <c r="F126" s="55">
        <v>3882111</v>
      </c>
      <c r="G126" s="55">
        <v>3488852</v>
      </c>
      <c r="H126" s="55">
        <v>3643703</v>
      </c>
      <c r="I126" s="55">
        <v>3659708</v>
      </c>
      <c r="J126" s="108" t="s">
        <v>270</v>
      </c>
      <c r="K126" s="414"/>
      <c r="L126" s="143"/>
    </row>
    <row r="127" spans="1:12" s="415" customFormat="1" ht="15" customHeight="1">
      <c r="A127" s="403" t="s">
        <v>457</v>
      </c>
      <c r="B127" s="404"/>
      <c r="C127" s="404"/>
      <c r="D127" s="403"/>
      <c r="E127" s="405">
        <f>E126-E124-E123-E122</f>
        <v>3402108</v>
      </c>
      <c r="F127" s="405">
        <f>F126-F124-F123-F122</f>
        <v>3584343</v>
      </c>
      <c r="G127" s="405">
        <f>G126-G124-G123-G122</f>
        <v>3256619</v>
      </c>
      <c r="H127" s="405">
        <f>H126-H124-H123-H122</f>
        <v>3417864</v>
      </c>
      <c r="I127" s="405">
        <f>I126-I124-I123-I122</f>
        <v>3405755</v>
      </c>
      <c r="J127" s="405"/>
      <c r="K127" s="414">
        <f>SUM(E127:I127)</f>
        <v>17066689</v>
      </c>
    </row>
    <row r="128" spans="1:12" s="25" customFormat="1" ht="9.9499999999999993" customHeight="1">
      <c r="A128" s="42" t="s">
        <v>74</v>
      </c>
      <c r="B128" s="7"/>
      <c r="C128" s="7"/>
      <c r="D128" s="2"/>
      <c r="E128" s="22"/>
      <c r="F128" s="22"/>
      <c r="G128" s="24"/>
      <c r="H128" s="24"/>
      <c r="I128" s="22"/>
      <c r="J128" s="7"/>
      <c r="K128" s="414"/>
    </row>
    <row r="129" spans="1:12" s="25" customFormat="1" ht="8.65" customHeight="1">
      <c r="A129" s="10" t="s">
        <v>89</v>
      </c>
      <c r="B129" s="118"/>
      <c r="C129" s="118"/>
      <c r="D129" s="4"/>
      <c r="E129" s="13">
        <v>1491054</v>
      </c>
      <c r="F129" s="13">
        <v>1547251</v>
      </c>
      <c r="G129" s="13">
        <v>1682366</v>
      </c>
      <c r="H129" s="13">
        <v>1634535</v>
      </c>
      <c r="I129" s="14">
        <v>1720696</v>
      </c>
      <c r="J129" s="7"/>
      <c r="K129" s="414"/>
    </row>
    <row r="130" spans="1:12" s="25" customFormat="1" ht="8.65" customHeight="1">
      <c r="A130" s="10" t="s">
        <v>90</v>
      </c>
      <c r="B130" s="118"/>
      <c r="C130" s="118"/>
      <c r="D130" s="4"/>
      <c r="E130" s="13">
        <v>200</v>
      </c>
      <c r="F130" s="13">
        <v>240</v>
      </c>
      <c r="G130" s="13">
        <v>20222</v>
      </c>
      <c r="H130" s="13">
        <v>21273</v>
      </c>
      <c r="I130" s="14">
        <v>95670</v>
      </c>
      <c r="J130" s="7"/>
      <c r="K130" s="414"/>
    </row>
    <row r="131" spans="1:12" s="25" customFormat="1" ht="8.65" customHeight="1">
      <c r="A131" s="10" t="s">
        <v>91</v>
      </c>
      <c r="B131" s="118"/>
      <c r="C131" s="118"/>
      <c r="D131" s="4"/>
      <c r="E131" s="13">
        <v>32691</v>
      </c>
      <c r="F131" s="13">
        <v>39506</v>
      </c>
      <c r="G131" s="13">
        <v>64122</v>
      </c>
      <c r="H131" s="13">
        <v>79579</v>
      </c>
      <c r="I131" s="14">
        <v>57058</v>
      </c>
      <c r="J131" s="7"/>
      <c r="K131" s="414"/>
    </row>
    <row r="132" spans="1:12" s="25" customFormat="1" ht="8.65" customHeight="1">
      <c r="A132" s="10" t="s">
        <v>92</v>
      </c>
      <c r="B132" s="118"/>
      <c r="C132" s="118"/>
      <c r="D132" s="4"/>
      <c r="E132" s="13">
        <v>1379340</v>
      </c>
      <c r="F132" s="13">
        <v>1440045</v>
      </c>
      <c r="G132" s="13">
        <v>824960</v>
      </c>
      <c r="H132" s="13">
        <v>840466</v>
      </c>
      <c r="I132" s="14">
        <v>829040</v>
      </c>
      <c r="J132" s="7"/>
      <c r="K132" s="414"/>
    </row>
    <row r="133" spans="1:12" s="25" customFormat="1" ht="8.65" customHeight="1">
      <c r="A133" s="10" t="s">
        <v>230</v>
      </c>
      <c r="B133" s="118"/>
      <c r="C133" s="118"/>
      <c r="D133" s="4"/>
      <c r="E133" s="13">
        <v>2536</v>
      </c>
      <c r="F133" s="13">
        <v>12007</v>
      </c>
      <c r="G133" s="13">
        <v>2219</v>
      </c>
      <c r="H133" s="13">
        <v>2253</v>
      </c>
      <c r="I133" s="14">
        <v>2479</v>
      </c>
      <c r="J133" s="7"/>
      <c r="K133" s="414"/>
    </row>
    <row r="134" spans="1:12" s="25" customFormat="1" ht="8.65" customHeight="1">
      <c r="A134" s="10" t="s">
        <v>93</v>
      </c>
      <c r="B134" s="118"/>
      <c r="C134" s="118"/>
      <c r="D134" s="4"/>
      <c r="E134" s="13">
        <v>206371</v>
      </c>
      <c r="F134" s="13">
        <v>235725</v>
      </c>
      <c r="G134" s="13">
        <v>236416</v>
      </c>
      <c r="H134" s="13">
        <v>245413</v>
      </c>
      <c r="I134" s="14">
        <v>292130</v>
      </c>
      <c r="J134" s="7"/>
      <c r="K134" s="414"/>
    </row>
    <row r="135" spans="1:12" s="25" customFormat="1" ht="8.65" customHeight="1">
      <c r="A135" s="10" t="s">
        <v>94</v>
      </c>
      <c r="B135" s="118"/>
      <c r="C135" s="118"/>
      <c r="D135" s="4"/>
      <c r="E135" s="13">
        <v>112140</v>
      </c>
      <c r="F135" s="13">
        <v>254652</v>
      </c>
      <c r="G135" s="13">
        <v>259063</v>
      </c>
      <c r="H135" s="13">
        <v>268960</v>
      </c>
      <c r="I135" s="14">
        <v>267274</v>
      </c>
      <c r="J135" s="7"/>
      <c r="K135" s="414"/>
    </row>
    <row r="136" spans="1:12" s="25" customFormat="1" ht="8.65" customHeight="1">
      <c r="A136" s="10" t="s">
        <v>95</v>
      </c>
      <c r="B136" s="118"/>
      <c r="C136" s="118"/>
      <c r="D136" s="4"/>
      <c r="E136" s="13">
        <v>28568</v>
      </c>
      <c r="F136" s="13">
        <v>28241</v>
      </c>
      <c r="G136" s="13">
        <v>27582</v>
      </c>
      <c r="H136" s="13">
        <v>29762</v>
      </c>
      <c r="I136" s="14">
        <v>30474</v>
      </c>
      <c r="J136" s="7"/>
      <c r="K136" s="414"/>
    </row>
    <row r="137" spans="1:12" s="25" customFormat="1" ht="8.65" customHeight="1">
      <c r="A137" s="10" t="s">
        <v>96</v>
      </c>
      <c r="B137" s="118"/>
      <c r="C137" s="118"/>
      <c r="D137" s="4"/>
      <c r="E137" s="13">
        <v>4887</v>
      </c>
      <c r="F137" s="13">
        <v>14807</v>
      </c>
      <c r="G137" s="13">
        <v>17712</v>
      </c>
      <c r="H137" s="13">
        <v>54288</v>
      </c>
      <c r="I137" s="14">
        <v>0</v>
      </c>
      <c r="J137" s="33">
        <v>852655</v>
      </c>
      <c r="K137" s="414"/>
    </row>
    <row r="138" spans="1:12" s="25" customFormat="1" ht="8.65" customHeight="1">
      <c r="A138" s="10" t="s">
        <v>97</v>
      </c>
      <c r="B138" s="118"/>
      <c r="C138" s="118"/>
      <c r="D138" s="4"/>
      <c r="E138" s="13">
        <v>133374</v>
      </c>
      <c r="F138" s="13">
        <v>194951</v>
      </c>
      <c r="G138" s="13">
        <v>176627</v>
      </c>
      <c r="H138" s="13">
        <v>175670</v>
      </c>
      <c r="I138" s="14">
        <v>172033</v>
      </c>
      <c r="J138" s="108" t="s">
        <v>270</v>
      </c>
      <c r="K138" s="414"/>
      <c r="L138" s="143"/>
    </row>
    <row r="139" spans="1:12" s="25" customFormat="1" ht="8.65" customHeight="1">
      <c r="A139" s="10"/>
      <c r="B139" s="118"/>
      <c r="C139" s="118"/>
      <c r="D139" s="4"/>
      <c r="E139" s="13"/>
      <c r="F139" s="13"/>
      <c r="G139" s="13"/>
      <c r="H139" s="13"/>
      <c r="I139" s="13"/>
      <c r="J139" s="111">
        <v>17288928</v>
      </c>
      <c r="K139" s="414"/>
    </row>
    <row r="140" spans="1:12" s="25" customFormat="1" ht="9.9499999999999993" customHeight="1">
      <c r="A140" s="46" t="s">
        <v>76</v>
      </c>
      <c r="B140" s="129"/>
      <c r="C140" s="129"/>
      <c r="D140" s="58"/>
      <c r="E140" s="55">
        <v>3391161</v>
      </c>
      <c r="F140" s="55">
        <v>3767425</v>
      </c>
      <c r="G140" s="55">
        <v>3311289</v>
      </c>
      <c r="H140" s="55">
        <v>3352199</v>
      </c>
      <c r="I140" s="55">
        <v>3466854</v>
      </c>
      <c r="J140" s="108" t="s">
        <v>270</v>
      </c>
      <c r="K140" s="414"/>
      <c r="L140" s="143"/>
    </row>
    <row r="141" spans="1:12" s="415" customFormat="1" ht="12.75" customHeight="1">
      <c r="A141" s="403" t="s">
        <v>458</v>
      </c>
      <c r="B141" s="405"/>
      <c r="C141" s="405"/>
      <c r="D141" s="403"/>
      <c r="E141" s="423">
        <f>E140-E136-E137-E138</f>
        <v>3224332</v>
      </c>
      <c r="F141" s="423">
        <f>F140-F136-F137-F138</f>
        <v>3529426</v>
      </c>
      <c r="G141" s="423">
        <f>G140-G136-G137-G138</f>
        <v>3089368</v>
      </c>
      <c r="H141" s="423">
        <f>H140-H136-H137-H138</f>
        <v>3092479</v>
      </c>
      <c r="I141" s="423">
        <f>I140-I136-I137-I138</f>
        <v>3264347</v>
      </c>
      <c r="J141" s="405"/>
      <c r="K141" s="414"/>
    </row>
    <row r="142" spans="1:12" s="424" customFormat="1" ht="12.75" customHeight="1">
      <c r="A142" s="424" t="s">
        <v>460</v>
      </c>
      <c r="B142" s="403"/>
      <c r="C142" s="403"/>
      <c r="D142" s="403"/>
      <c r="E142" s="426">
        <f>E141-E11+E12+E13</f>
        <v>1907457</v>
      </c>
      <c r="F142" s="426">
        <f>F141-F11+F12+F13</f>
        <v>2115395</v>
      </c>
      <c r="G142" s="426">
        <f>G141-G11+G12+G13</f>
        <v>1625228</v>
      </c>
      <c r="H142" s="426">
        <f>H141-H11+H12+H13</f>
        <v>1656347</v>
      </c>
      <c r="I142" s="426">
        <f>I141-I11+I12+I13</f>
        <v>1736745</v>
      </c>
      <c r="J142" s="425"/>
      <c r="K142" s="435">
        <f>SUM(E142:I142)</f>
        <v>9041172</v>
      </c>
    </row>
    <row r="143" spans="1:12" s="424" customFormat="1" ht="12.75" customHeight="1">
      <c r="A143" s="424" t="s">
        <v>372</v>
      </c>
      <c r="B143" s="403"/>
      <c r="C143" s="403"/>
      <c r="D143" s="403"/>
      <c r="E143" s="426">
        <f>E141-E14</f>
        <v>1907457</v>
      </c>
      <c r="F143" s="426">
        <f>F141-F14</f>
        <v>2115395</v>
      </c>
      <c r="G143" s="426">
        <f>G141-G14</f>
        <v>1625228</v>
      </c>
      <c r="H143" s="426">
        <f>H141-H14</f>
        <v>1656347</v>
      </c>
      <c r="I143" s="426">
        <f>I141-I14</f>
        <v>1736745</v>
      </c>
      <c r="J143" s="425"/>
    </row>
    <row r="144" spans="1:12" s="63" customFormat="1" ht="9.9499999999999993" customHeight="1">
      <c r="A144" s="110" t="s">
        <v>261</v>
      </c>
      <c r="B144" s="130"/>
      <c r="C144" s="130"/>
      <c r="D144" s="89"/>
      <c r="E144" s="90">
        <v>-204781</v>
      </c>
      <c r="F144" s="90">
        <v>-114686</v>
      </c>
      <c r="G144" s="90">
        <v>-177563</v>
      </c>
      <c r="H144" s="90">
        <v>-291504</v>
      </c>
      <c r="I144" s="90">
        <v>-192854</v>
      </c>
      <c r="J144" s="108" t="s">
        <v>270</v>
      </c>
      <c r="K144" s="414">
        <f>K127-K142</f>
        <v>8025517</v>
      </c>
      <c r="L144" s="143"/>
    </row>
    <row r="145" spans="1:11" s="25" customFormat="1" ht="9.9499999999999993" customHeight="1" thickBot="1">
      <c r="A145" s="2"/>
      <c r="B145" s="3"/>
      <c r="C145" s="3"/>
      <c r="D145" s="2"/>
      <c r="E145" s="7"/>
      <c r="F145" s="7"/>
      <c r="G145" s="7"/>
      <c r="H145" s="7"/>
      <c r="I145" s="7"/>
      <c r="J145" s="7" t="s">
        <v>242</v>
      </c>
      <c r="K145" s="414"/>
    </row>
    <row r="146" spans="1:11" s="23" customFormat="1" ht="11.1" customHeight="1" thickBot="1">
      <c r="A146" s="1145" t="s">
        <v>98</v>
      </c>
      <c r="B146" s="1146"/>
      <c r="C146" s="1147"/>
      <c r="D146" s="64"/>
      <c r="E146" s="7"/>
      <c r="F146" s="7"/>
      <c r="G146" s="7"/>
      <c r="H146" s="7"/>
      <c r="I146" s="7"/>
      <c r="J146" s="7"/>
      <c r="K146" s="414"/>
    </row>
    <row r="147" spans="1:11" s="23" customFormat="1" ht="9.9499999999999993" customHeight="1">
      <c r="A147" s="2" t="s">
        <v>99</v>
      </c>
      <c r="B147" s="7"/>
      <c r="C147" s="7"/>
      <c r="D147" s="2"/>
      <c r="E147" s="7"/>
      <c r="F147" s="7"/>
      <c r="G147" s="7"/>
      <c r="H147" s="7"/>
      <c r="I147" s="7"/>
      <c r="J147" s="7"/>
      <c r="K147" s="414"/>
    </row>
    <row r="148" spans="1:11" s="23" customFormat="1" ht="8.65" customHeight="1">
      <c r="A148" s="10" t="s">
        <v>100</v>
      </c>
      <c r="B148" s="9"/>
      <c r="C148" s="10" t="s">
        <v>101</v>
      </c>
      <c r="D148" s="4"/>
      <c r="E148" s="13">
        <v>5239</v>
      </c>
      <c r="F148" s="13">
        <v>5239</v>
      </c>
      <c r="G148" s="13">
        <v>5239</v>
      </c>
      <c r="H148" s="13">
        <v>3908</v>
      </c>
      <c r="I148" s="14">
        <v>1200</v>
      </c>
      <c r="J148" s="7"/>
      <c r="K148" s="414"/>
    </row>
    <row r="149" spans="1:11" s="23" customFormat="1" ht="8.65" customHeight="1">
      <c r="A149" s="72"/>
      <c r="B149" s="9"/>
      <c r="C149" s="73" t="s">
        <v>102</v>
      </c>
      <c r="D149" s="74"/>
      <c r="E149" s="13">
        <v>0</v>
      </c>
      <c r="F149" s="13">
        <v>0</v>
      </c>
      <c r="G149" s="13">
        <v>0</v>
      </c>
      <c r="H149" s="13">
        <v>0</v>
      </c>
      <c r="I149" s="14">
        <v>0</v>
      </c>
      <c r="J149" s="7"/>
      <c r="K149" s="414"/>
    </row>
    <row r="150" spans="1:11" s="23" customFormat="1" ht="8.65" customHeight="1">
      <c r="A150" s="10" t="s">
        <v>103</v>
      </c>
      <c r="B150" s="9"/>
      <c r="C150" s="10" t="s">
        <v>101</v>
      </c>
      <c r="D150" s="4"/>
      <c r="E150" s="13">
        <v>5600</v>
      </c>
      <c r="F150" s="13">
        <v>3700</v>
      </c>
      <c r="G150" s="13">
        <v>3700</v>
      </c>
      <c r="H150" s="13">
        <v>3700</v>
      </c>
      <c r="I150" s="14">
        <v>3700</v>
      </c>
      <c r="J150" s="7"/>
      <c r="K150" s="414"/>
    </row>
    <row r="151" spans="1:11" s="23" customFormat="1" ht="8.65" customHeight="1">
      <c r="A151" s="72"/>
      <c r="B151" s="9"/>
      <c r="C151" s="10" t="s">
        <v>102</v>
      </c>
      <c r="D151" s="4"/>
      <c r="E151" s="13">
        <v>0</v>
      </c>
      <c r="F151" s="13">
        <v>0</v>
      </c>
      <c r="G151" s="13">
        <v>0</v>
      </c>
      <c r="H151" s="13">
        <v>0</v>
      </c>
      <c r="I151" s="14">
        <v>0</v>
      </c>
      <c r="J151" s="7"/>
      <c r="K151" s="414"/>
    </row>
    <row r="152" spans="1:11" s="23" customFormat="1" ht="8.65" customHeight="1">
      <c r="A152" s="10" t="s">
        <v>104</v>
      </c>
      <c r="B152" s="9"/>
      <c r="C152" s="10" t="s">
        <v>101</v>
      </c>
      <c r="D152" s="4"/>
      <c r="E152" s="13">
        <v>16000</v>
      </c>
      <c r="F152" s="13">
        <v>0</v>
      </c>
      <c r="G152" s="13">
        <v>0</v>
      </c>
      <c r="H152" s="13">
        <v>0</v>
      </c>
      <c r="I152" s="14">
        <v>0</v>
      </c>
      <c r="J152" s="7"/>
      <c r="K152" s="414"/>
    </row>
    <row r="153" spans="1:11" s="23" customFormat="1" ht="8.65" customHeight="1">
      <c r="A153" s="72"/>
      <c r="B153" s="9"/>
      <c r="C153" s="10" t="s">
        <v>102</v>
      </c>
      <c r="D153" s="4"/>
      <c r="E153" s="13">
        <v>0</v>
      </c>
      <c r="F153" s="13">
        <v>0</v>
      </c>
      <c r="G153" s="13">
        <v>0</v>
      </c>
      <c r="H153" s="13">
        <v>0</v>
      </c>
      <c r="I153" s="14">
        <v>0</v>
      </c>
      <c r="J153" s="7"/>
      <c r="K153" s="414"/>
    </row>
    <row r="154" spans="1:11" s="23" customFormat="1" ht="8.65" customHeight="1">
      <c r="A154" s="10" t="s">
        <v>105</v>
      </c>
      <c r="B154" s="9"/>
      <c r="C154" s="10" t="s">
        <v>101</v>
      </c>
      <c r="D154" s="4"/>
      <c r="E154" s="13">
        <v>2514</v>
      </c>
      <c r="F154" s="13">
        <v>2934</v>
      </c>
      <c r="G154" s="13">
        <v>2934</v>
      </c>
      <c r="H154" s="13">
        <v>2934</v>
      </c>
      <c r="I154" s="14">
        <v>3956</v>
      </c>
      <c r="J154" s="7"/>
      <c r="K154" s="414"/>
    </row>
    <row r="155" spans="1:11" s="23" customFormat="1" ht="8.65" customHeight="1">
      <c r="A155" s="72"/>
      <c r="B155" s="9"/>
      <c r="C155" s="10" t="s">
        <v>102</v>
      </c>
      <c r="D155" s="4"/>
      <c r="E155" s="13">
        <v>0</v>
      </c>
      <c r="F155" s="13">
        <v>0</v>
      </c>
      <c r="G155" s="13">
        <v>0</v>
      </c>
      <c r="H155" s="13">
        <v>0</v>
      </c>
      <c r="I155" s="14">
        <v>0</v>
      </c>
      <c r="J155" s="7"/>
      <c r="K155" s="414"/>
    </row>
    <row r="156" spans="1:11" s="23" customFormat="1" ht="8.65" customHeight="1">
      <c r="A156" s="10" t="s">
        <v>106</v>
      </c>
      <c r="B156" s="9"/>
      <c r="C156" s="10" t="s">
        <v>101</v>
      </c>
      <c r="D156" s="4"/>
      <c r="E156" s="13">
        <v>0</v>
      </c>
      <c r="F156" s="13">
        <v>0</v>
      </c>
      <c r="G156" s="13">
        <v>0</v>
      </c>
      <c r="H156" s="13">
        <v>0</v>
      </c>
      <c r="I156" s="14">
        <v>0</v>
      </c>
      <c r="J156" s="7"/>
      <c r="K156" s="414"/>
    </row>
    <row r="157" spans="1:11" s="23" customFormat="1" ht="8.65" customHeight="1">
      <c r="A157" s="72"/>
      <c r="B157" s="9"/>
      <c r="C157" s="10" t="s">
        <v>102</v>
      </c>
      <c r="D157" s="4"/>
      <c r="E157" s="13">
        <v>0</v>
      </c>
      <c r="F157" s="13">
        <v>0</v>
      </c>
      <c r="G157" s="13">
        <v>0</v>
      </c>
      <c r="H157" s="13">
        <v>0</v>
      </c>
      <c r="I157" s="14">
        <v>0</v>
      </c>
      <c r="J157" s="7"/>
      <c r="K157" s="414"/>
    </row>
    <row r="158" spans="1:11" s="23" customFormat="1" ht="8.65" customHeight="1">
      <c r="A158" s="10" t="s">
        <v>107</v>
      </c>
      <c r="B158" s="9"/>
      <c r="C158" s="10" t="s">
        <v>101</v>
      </c>
      <c r="D158" s="4"/>
      <c r="E158" s="13">
        <v>0</v>
      </c>
      <c r="F158" s="13">
        <v>0</v>
      </c>
      <c r="G158" s="13">
        <v>0</v>
      </c>
      <c r="H158" s="13">
        <v>0</v>
      </c>
      <c r="I158" s="14">
        <v>0</v>
      </c>
      <c r="J158" s="7"/>
      <c r="K158" s="414"/>
    </row>
    <row r="159" spans="1:11" s="23" customFormat="1" ht="8.65" customHeight="1">
      <c r="A159" s="72"/>
      <c r="B159" s="9"/>
      <c r="C159" s="10" t="s">
        <v>102</v>
      </c>
      <c r="D159" s="4"/>
      <c r="E159" s="13">
        <v>0</v>
      </c>
      <c r="F159" s="13">
        <v>0</v>
      </c>
      <c r="G159" s="13">
        <v>0</v>
      </c>
      <c r="H159" s="13">
        <v>0</v>
      </c>
      <c r="I159" s="14">
        <v>0</v>
      </c>
      <c r="J159" s="7"/>
      <c r="K159" s="414"/>
    </row>
    <row r="160" spans="1:11" s="23" customFormat="1" ht="8.65" customHeight="1">
      <c r="A160" s="10" t="s">
        <v>108</v>
      </c>
      <c r="B160" s="9"/>
      <c r="C160" s="10" t="s">
        <v>101</v>
      </c>
      <c r="D160" s="4"/>
      <c r="E160" s="13">
        <v>40931</v>
      </c>
      <c r="F160" s="13">
        <v>40931</v>
      </c>
      <c r="G160" s="13">
        <v>40931</v>
      </c>
      <c r="H160" s="13">
        <v>40931</v>
      </c>
      <c r="I160" s="14">
        <v>31611</v>
      </c>
      <c r="J160" s="7"/>
      <c r="K160" s="414"/>
    </row>
    <row r="161" spans="1:11" s="23" customFormat="1" ht="8.65" customHeight="1">
      <c r="A161" s="72"/>
      <c r="B161" s="9"/>
      <c r="C161" s="10" t="s">
        <v>102</v>
      </c>
      <c r="D161" s="4"/>
      <c r="E161" s="13">
        <v>0</v>
      </c>
      <c r="F161" s="13">
        <v>0</v>
      </c>
      <c r="G161" s="13">
        <v>0</v>
      </c>
      <c r="H161" s="13">
        <v>0</v>
      </c>
      <c r="I161" s="14">
        <v>0</v>
      </c>
      <c r="J161" s="7"/>
      <c r="K161" s="414"/>
    </row>
    <row r="162" spans="1:11" s="23" customFormat="1" ht="8.65" customHeight="1">
      <c r="A162" s="10" t="s">
        <v>109</v>
      </c>
      <c r="B162" s="9"/>
      <c r="C162" s="10" t="s">
        <v>101</v>
      </c>
      <c r="D162" s="4"/>
      <c r="E162" s="13">
        <v>115739</v>
      </c>
      <c r="F162" s="13">
        <v>118951</v>
      </c>
      <c r="G162" s="13">
        <v>128761</v>
      </c>
      <c r="H162" s="13">
        <v>131686</v>
      </c>
      <c r="I162" s="14">
        <v>132382</v>
      </c>
      <c r="J162" s="7"/>
      <c r="K162" s="414"/>
    </row>
    <row r="163" spans="1:11" s="23" customFormat="1" ht="8.65" customHeight="1">
      <c r="A163" s="72"/>
      <c r="B163" s="9"/>
      <c r="C163" s="10" t="s">
        <v>102</v>
      </c>
      <c r="D163" s="4"/>
      <c r="E163" s="13">
        <v>0</v>
      </c>
      <c r="F163" s="13">
        <v>0</v>
      </c>
      <c r="G163" s="13">
        <v>0</v>
      </c>
      <c r="H163" s="13">
        <v>0</v>
      </c>
      <c r="I163" s="14">
        <v>0</v>
      </c>
      <c r="J163" s="7"/>
      <c r="K163" s="414"/>
    </row>
    <row r="164" spans="1:11" s="23" customFormat="1" ht="8.65" customHeight="1">
      <c r="A164" s="10" t="s">
        <v>219</v>
      </c>
      <c r="B164" s="9"/>
      <c r="C164" s="10" t="s">
        <v>101</v>
      </c>
      <c r="D164" s="4"/>
      <c r="E164" s="13">
        <v>98500</v>
      </c>
      <c r="F164" s="13">
        <v>40394</v>
      </c>
      <c r="G164" s="13">
        <v>0</v>
      </c>
      <c r="H164" s="13">
        <v>0</v>
      </c>
      <c r="I164" s="14">
        <v>0</v>
      </c>
      <c r="J164" s="7"/>
      <c r="K164" s="414"/>
    </row>
    <row r="165" spans="1:11" s="23" customFormat="1" ht="8.65" customHeight="1">
      <c r="A165" s="72"/>
      <c r="B165" s="9"/>
      <c r="C165" s="10" t="s">
        <v>102</v>
      </c>
      <c r="D165" s="4"/>
      <c r="E165" s="13">
        <v>0</v>
      </c>
      <c r="F165" s="13">
        <v>0</v>
      </c>
      <c r="G165" s="13">
        <v>0</v>
      </c>
      <c r="H165" s="13">
        <v>0</v>
      </c>
      <c r="I165" s="14">
        <v>0</v>
      </c>
      <c r="J165" s="7"/>
      <c r="K165" s="414"/>
    </row>
    <row r="166" spans="1:11" s="23" customFormat="1" ht="8.65" customHeight="1">
      <c r="A166" s="10" t="s">
        <v>110</v>
      </c>
      <c r="B166" s="9"/>
      <c r="C166" s="10" t="s">
        <v>101</v>
      </c>
      <c r="D166" s="4"/>
      <c r="E166" s="13">
        <v>4810</v>
      </c>
      <c r="F166" s="13">
        <v>26183</v>
      </c>
      <c r="G166" s="13">
        <v>26863</v>
      </c>
      <c r="H166" s="13">
        <v>26863</v>
      </c>
      <c r="I166" s="14">
        <v>26863</v>
      </c>
      <c r="J166" s="7"/>
      <c r="K166" s="414"/>
    </row>
    <row r="167" spans="1:11" s="23" customFormat="1" ht="8.65" customHeight="1">
      <c r="A167" s="72"/>
      <c r="B167" s="9"/>
      <c r="C167" s="10" t="s">
        <v>102</v>
      </c>
      <c r="D167" s="4"/>
      <c r="E167" s="13">
        <v>0</v>
      </c>
      <c r="F167" s="13">
        <v>0</v>
      </c>
      <c r="G167" s="13">
        <v>0</v>
      </c>
      <c r="H167" s="13">
        <v>0</v>
      </c>
      <c r="I167" s="14">
        <v>0</v>
      </c>
      <c r="J167" s="7"/>
      <c r="K167" s="414"/>
    </row>
    <row r="168" spans="1:11" s="25" customFormat="1" ht="8.65" customHeight="1">
      <c r="A168" s="10" t="s">
        <v>111</v>
      </c>
      <c r="B168" s="5"/>
      <c r="C168" s="10" t="s">
        <v>112</v>
      </c>
      <c r="D168" s="4"/>
      <c r="E168" s="13">
        <v>0</v>
      </c>
      <c r="F168" s="13">
        <v>0</v>
      </c>
      <c r="G168" s="13">
        <v>0</v>
      </c>
      <c r="H168" s="13">
        <v>0</v>
      </c>
      <c r="I168" s="14">
        <v>0</v>
      </c>
      <c r="J168" s="7"/>
      <c r="K168" s="414"/>
    </row>
    <row r="169" spans="1:11" s="23" customFormat="1" ht="9.9499999999999993" customHeight="1">
      <c r="A169" s="10"/>
      <c r="B169" s="9"/>
      <c r="C169" s="131"/>
      <c r="D169" s="4"/>
      <c r="E169" s="13"/>
      <c r="F169" s="13"/>
      <c r="G169" s="13"/>
      <c r="H169" s="13"/>
      <c r="I169" s="13"/>
      <c r="J169" s="7"/>
      <c r="K169" s="414"/>
    </row>
    <row r="170" spans="1:11" s="25" customFormat="1" ht="9.9499999999999993" customHeight="1">
      <c r="A170" s="46" t="s">
        <v>220</v>
      </c>
      <c r="B170" s="126"/>
      <c r="C170" s="126"/>
      <c r="D170" s="91"/>
      <c r="E170" s="55">
        <v>289333</v>
      </c>
      <c r="F170" s="55">
        <v>238332</v>
      </c>
      <c r="G170" s="55">
        <v>208428</v>
      </c>
      <c r="H170" s="55">
        <v>210022</v>
      </c>
      <c r="I170" s="55">
        <v>199712</v>
      </c>
      <c r="J170" s="7"/>
      <c r="K170" s="414"/>
    </row>
    <row r="171" spans="1:11" s="25" customFormat="1" ht="9.9499999999999993" customHeight="1">
      <c r="A171" s="46" t="s">
        <v>113</v>
      </c>
      <c r="B171" s="126"/>
      <c r="C171" s="126"/>
      <c r="D171" s="91"/>
      <c r="E171" s="55">
        <v>0</v>
      </c>
      <c r="F171" s="55">
        <v>0</v>
      </c>
      <c r="G171" s="55">
        <v>0</v>
      </c>
      <c r="H171" s="55">
        <v>0</v>
      </c>
      <c r="I171" s="55">
        <v>0</v>
      </c>
      <c r="J171" s="7"/>
      <c r="K171" s="414"/>
    </row>
    <row r="172" spans="1:11" s="25" customFormat="1" ht="9.9499999999999993" customHeight="1">
      <c r="A172" s="2"/>
      <c r="B172" s="3"/>
      <c r="C172" s="3"/>
      <c r="D172" s="2"/>
      <c r="E172" s="7"/>
      <c r="F172" s="7"/>
      <c r="G172" s="7"/>
      <c r="H172" s="7"/>
      <c r="I172" s="7"/>
      <c r="J172" s="7"/>
      <c r="K172" s="414"/>
    </row>
    <row r="173" spans="1:11" s="25" customFormat="1" ht="9.9499999999999993" customHeight="1">
      <c r="A173" s="46" t="s">
        <v>114</v>
      </c>
      <c r="B173" s="120"/>
      <c r="C173" s="120"/>
      <c r="D173" s="91"/>
      <c r="E173" s="55">
        <v>289333</v>
      </c>
      <c r="F173" s="55">
        <v>238332</v>
      </c>
      <c r="G173" s="55">
        <v>208428</v>
      </c>
      <c r="H173" s="55">
        <v>210022</v>
      </c>
      <c r="I173" s="55">
        <v>199712</v>
      </c>
      <c r="J173" s="7"/>
      <c r="K173" s="414"/>
    </row>
    <row r="174" spans="1:11" s="25" customFormat="1" ht="8.65" customHeight="1">
      <c r="A174" s="66" t="s">
        <v>115</v>
      </c>
      <c r="B174" s="132"/>
      <c r="C174" s="132"/>
      <c r="D174" s="67"/>
      <c r="E174" s="1187">
        <v>0</v>
      </c>
      <c r="F174" s="1187">
        <v>0</v>
      </c>
      <c r="G174" s="1187">
        <v>0</v>
      </c>
      <c r="H174" s="1187">
        <v>0</v>
      </c>
      <c r="I174" s="1185">
        <v>0</v>
      </c>
      <c r="J174" s="7"/>
      <c r="K174" s="414"/>
    </row>
    <row r="175" spans="1:11" s="25" customFormat="1" ht="8.65" customHeight="1">
      <c r="A175" s="11" t="s">
        <v>116</v>
      </c>
      <c r="B175" s="133"/>
      <c r="C175" s="133"/>
      <c r="D175" s="68"/>
      <c r="E175" s="1188"/>
      <c r="F175" s="1188"/>
      <c r="G175" s="1188"/>
      <c r="H175" s="1188"/>
      <c r="I175" s="1186"/>
      <c r="J175" s="7"/>
      <c r="K175" s="414"/>
    </row>
    <row r="176" spans="1:11" s="25" customFormat="1" ht="9.9499999999999993" customHeight="1">
      <c r="A176" s="46" t="s">
        <v>117</v>
      </c>
      <c r="B176" s="120"/>
      <c r="C176" s="120"/>
      <c r="D176" s="91"/>
      <c r="E176" s="55">
        <v>289333</v>
      </c>
      <c r="F176" s="55">
        <v>238332</v>
      </c>
      <c r="G176" s="55">
        <v>208428</v>
      </c>
      <c r="H176" s="55">
        <v>210022</v>
      </c>
      <c r="I176" s="55">
        <v>199712</v>
      </c>
      <c r="J176" s="7"/>
      <c r="K176" s="414"/>
    </row>
    <row r="177" spans="1:11" s="23" customFormat="1" ht="9.9499999999999993" customHeight="1" thickBot="1">
      <c r="A177" s="2"/>
      <c r="B177" s="7"/>
      <c r="C177" s="7"/>
      <c r="D177" s="2"/>
      <c r="E177" s="7"/>
      <c r="F177" s="7"/>
      <c r="G177" s="7"/>
      <c r="H177" s="7"/>
      <c r="I177" s="7"/>
      <c r="J177" s="7"/>
      <c r="K177" s="414"/>
    </row>
    <row r="178" spans="1:11" s="25" customFormat="1" ht="9.9499999999999993" customHeight="1" thickBot="1">
      <c r="A178" s="77" t="s">
        <v>118</v>
      </c>
      <c r="B178" s="122"/>
      <c r="C178" s="3"/>
      <c r="D178" s="30"/>
      <c r="E178" s="7"/>
      <c r="F178" s="7"/>
      <c r="G178" s="7"/>
      <c r="H178" s="7"/>
      <c r="I178" s="7"/>
      <c r="J178" s="7"/>
      <c r="K178" s="414"/>
    </row>
    <row r="179" spans="1:11" s="23" customFormat="1" ht="9.9499999999999993" customHeight="1">
      <c r="A179" s="2"/>
      <c r="B179" s="7"/>
      <c r="C179" s="7"/>
      <c r="D179" s="2"/>
      <c r="E179" s="7"/>
      <c r="F179" s="7"/>
      <c r="G179" s="7"/>
      <c r="H179" s="7"/>
      <c r="I179" s="7"/>
      <c r="J179" s="7"/>
      <c r="K179" s="414"/>
    </row>
    <row r="180" spans="1:11" s="43" customFormat="1" ht="9.9499999999999993" customHeight="1">
      <c r="A180" s="70" t="s">
        <v>119</v>
      </c>
      <c r="B180" s="120"/>
      <c r="C180" s="120"/>
      <c r="D180" s="71"/>
      <c r="E180" s="69">
        <v>-204781</v>
      </c>
      <c r="F180" s="69">
        <v>-114686</v>
      </c>
      <c r="G180" s="69">
        <v>-177563</v>
      </c>
      <c r="H180" s="69">
        <v>-291504</v>
      </c>
      <c r="I180" s="69">
        <v>-192854</v>
      </c>
      <c r="J180" s="56"/>
      <c r="K180" s="414"/>
    </row>
    <row r="181" spans="1:11" s="43" customFormat="1" ht="9.9499999999999993" customHeight="1">
      <c r="A181" s="70" t="s">
        <v>120</v>
      </c>
      <c r="B181" s="120"/>
      <c r="C181" s="120"/>
      <c r="D181" s="71"/>
      <c r="E181" s="69">
        <v>0</v>
      </c>
      <c r="F181" s="69">
        <v>0</v>
      </c>
      <c r="G181" s="69">
        <v>0</v>
      </c>
      <c r="H181" s="69">
        <v>0</v>
      </c>
      <c r="I181" s="69">
        <v>0</v>
      </c>
      <c r="J181" s="56"/>
      <c r="K181" s="414"/>
    </row>
    <row r="182" spans="1:11" s="23" customFormat="1" ht="9.9499999999999993" customHeight="1" thickBot="1">
      <c r="A182" s="65"/>
      <c r="B182" s="121"/>
      <c r="C182" s="121"/>
      <c r="D182" s="4"/>
      <c r="E182" s="13"/>
      <c r="F182" s="13"/>
      <c r="G182" s="13"/>
      <c r="H182" s="13"/>
      <c r="I182" s="13"/>
      <c r="J182" s="7"/>
      <c r="K182" s="414"/>
    </row>
    <row r="183" spans="1:11" s="23" customFormat="1" ht="11.1" customHeight="1" thickTop="1" thickBot="1">
      <c r="A183" s="92" t="s">
        <v>258</v>
      </c>
      <c r="B183" s="134"/>
      <c r="C183" s="135"/>
      <c r="D183" s="93"/>
      <c r="E183" s="90">
        <v>-204781</v>
      </c>
      <c r="F183" s="90">
        <v>-114686</v>
      </c>
      <c r="G183" s="90">
        <v>-177563</v>
      </c>
      <c r="H183" s="90">
        <v>-291504</v>
      </c>
      <c r="I183" s="90">
        <v>-192854</v>
      </c>
      <c r="J183" s="78"/>
      <c r="K183" s="414"/>
    </row>
    <row r="184" spans="1:11" s="40" customFormat="1" ht="12" customHeight="1" thickTop="1">
      <c r="A184" s="145">
        <v>48</v>
      </c>
      <c r="B184" s="127" t="s">
        <v>310</v>
      </c>
      <c r="C184" s="39"/>
      <c r="D184" s="1144" t="s">
        <v>29</v>
      </c>
      <c r="E184" s="1144"/>
      <c r="F184" s="1144"/>
      <c r="G184" s="1144"/>
      <c r="H184" s="1144"/>
      <c r="I184" s="76" t="s">
        <v>244</v>
      </c>
      <c r="J184" s="39"/>
      <c r="K184" s="414"/>
    </row>
    <row r="185" spans="1:11" s="41" customFormat="1" ht="9.9499999999999993" customHeight="1">
      <c r="A185" s="128"/>
      <c r="B185" s="29"/>
      <c r="C185" s="29"/>
      <c r="D185" s="27"/>
      <c r="E185" s="27"/>
      <c r="F185" s="27"/>
      <c r="G185" s="27"/>
      <c r="H185" s="27"/>
      <c r="I185" s="26"/>
      <c r="J185" s="29"/>
      <c r="K185" s="414"/>
    </row>
    <row r="186" spans="1:11" s="25" customFormat="1" ht="9.9499999999999993" customHeight="1" thickBot="1">
      <c r="A186" s="1"/>
      <c r="B186" s="3"/>
      <c r="C186" s="3"/>
      <c r="D186" s="94" t="s">
        <v>31</v>
      </c>
      <c r="E186" s="95">
        <v>2005</v>
      </c>
      <c r="F186" s="95">
        <v>2006</v>
      </c>
      <c r="G186" s="95">
        <v>2007</v>
      </c>
      <c r="H186" s="95">
        <v>2008</v>
      </c>
      <c r="I186" s="95">
        <v>2009</v>
      </c>
      <c r="J186" s="3"/>
      <c r="K186" s="414"/>
    </row>
    <row r="187" spans="1:11" s="23" customFormat="1" ht="9.9499999999999993" customHeight="1" thickBot="1">
      <c r="A187" s="1145" t="s">
        <v>121</v>
      </c>
      <c r="B187" s="1146"/>
      <c r="C187" s="1147"/>
      <c r="D187" s="64"/>
      <c r="E187" s="7"/>
      <c r="F187" s="7"/>
      <c r="G187" s="7"/>
      <c r="H187" s="7"/>
      <c r="I187" s="7"/>
      <c r="J187" s="7"/>
      <c r="K187" s="414"/>
    </row>
    <row r="188" spans="1:11" s="23" customFormat="1" ht="9.9499999999999993" customHeight="1">
      <c r="A188" s="2"/>
      <c r="B188" s="7"/>
      <c r="C188" s="7"/>
      <c r="D188" s="2"/>
      <c r="E188" s="7"/>
      <c r="F188" s="7"/>
      <c r="G188" s="7"/>
      <c r="H188" s="7"/>
      <c r="I188" s="7"/>
      <c r="J188" s="7"/>
      <c r="K188" s="414"/>
    </row>
    <row r="189" spans="1:11" s="43" customFormat="1" ht="9.9499999999999993" customHeight="1">
      <c r="A189" s="42" t="s">
        <v>122</v>
      </c>
      <c r="B189" s="56"/>
      <c r="C189" s="56"/>
      <c r="D189" s="109"/>
      <c r="E189" s="56"/>
      <c r="F189" s="56"/>
      <c r="G189" s="56"/>
      <c r="H189" s="7"/>
      <c r="I189" s="56"/>
      <c r="J189" s="56"/>
      <c r="K189" s="414"/>
    </row>
    <row r="190" spans="1:11" s="23" customFormat="1" ht="8.65" customHeight="1">
      <c r="A190" s="2"/>
      <c r="B190" s="7"/>
      <c r="C190" s="7"/>
      <c r="D190" s="2"/>
      <c r="E190" s="7"/>
      <c r="F190" s="7"/>
      <c r="G190" s="7"/>
      <c r="H190" s="7"/>
      <c r="I190" s="7"/>
      <c r="J190" s="7"/>
      <c r="K190" s="414"/>
    </row>
    <row r="191" spans="1:11" s="23" customFormat="1" ht="8.65" customHeight="1">
      <c r="A191" s="10" t="s">
        <v>123</v>
      </c>
      <c r="B191" s="118"/>
      <c r="C191" s="118"/>
      <c r="D191" s="4"/>
      <c r="E191" s="13">
        <v>0</v>
      </c>
      <c r="F191" s="13">
        <v>0</v>
      </c>
      <c r="G191" s="13">
        <v>0</v>
      </c>
      <c r="H191" s="13">
        <v>0</v>
      </c>
      <c r="I191" s="14">
        <v>0</v>
      </c>
      <c r="J191" s="7"/>
      <c r="K191" s="414"/>
    </row>
    <row r="192" spans="1:11" s="23" customFormat="1" ht="8.65" customHeight="1">
      <c r="A192" s="10" t="s">
        <v>124</v>
      </c>
      <c r="B192" s="118"/>
      <c r="C192" s="118"/>
      <c r="D192" s="4"/>
      <c r="E192" s="13">
        <v>0</v>
      </c>
      <c r="F192" s="13">
        <v>0</v>
      </c>
      <c r="G192" s="13">
        <v>0</v>
      </c>
      <c r="H192" s="13">
        <v>0</v>
      </c>
      <c r="I192" s="14">
        <v>0</v>
      </c>
      <c r="J192" s="7"/>
      <c r="K192" s="414"/>
    </row>
    <row r="193" spans="1:11" s="23" customFormat="1" ht="8.65" customHeight="1">
      <c r="A193" s="10" t="s">
        <v>125</v>
      </c>
      <c r="B193" s="118"/>
      <c r="C193" s="118"/>
      <c r="D193" s="4"/>
      <c r="E193" s="13">
        <v>-20780</v>
      </c>
      <c r="F193" s="13">
        <v>0</v>
      </c>
      <c r="G193" s="13">
        <v>0</v>
      </c>
      <c r="H193" s="13">
        <v>0</v>
      </c>
      <c r="I193" s="14">
        <v>0</v>
      </c>
      <c r="J193" s="7"/>
      <c r="K193" s="414"/>
    </row>
    <row r="194" spans="1:11" s="23" customFormat="1" ht="8.65" customHeight="1">
      <c r="A194" s="10" t="s">
        <v>126</v>
      </c>
      <c r="B194" s="118"/>
      <c r="C194" s="118"/>
      <c r="D194" s="4"/>
      <c r="E194" s="13">
        <v>0</v>
      </c>
      <c r="F194" s="13">
        <v>0</v>
      </c>
      <c r="G194" s="13">
        <v>0</v>
      </c>
      <c r="H194" s="13">
        <v>-20444</v>
      </c>
      <c r="I194" s="14">
        <v>-51890</v>
      </c>
      <c r="J194" s="7"/>
      <c r="K194" s="414"/>
    </row>
    <row r="195" spans="1:11" s="23" customFormat="1" ht="8.65" customHeight="1">
      <c r="A195" s="10" t="s">
        <v>127</v>
      </c>
      <c r="B195" s="118"/>
      <c r="C195" s="118"/>
      <c r="D195" s="4"/>
      <c r="E195" s="13">
        <v>0</v>
      </c>
      <c r="F195" s="13">
        <v>0</v>
      </c>
      <c r="G195" s="13">
        <v>0</v>
      </c>
      <c r="H195" s="13">
        <v>0</v>
      </c>
      <c r="I195" s="14">
        <v>0</v>
      </c>
      <c r="J195" s="7"/>
      <c r="K195" s="414"/>
    </row>
    <row r="196" spans="1:11" s="23" customFormat="1" ht="8.65" customHeight="1">
      <c r="A196" s="10" t="s">
        <v>128</v>
      </c>
      <c r="B196" s="118"/>
      <c r="C196" s="118"/>
      <c r="D196" s="4"/>
      <c r="E196" s="13">
        <v>0</v>
      </c>
      <c r="F196" s="13">
        <v>0</v>
      </c>
      <c r="G196" s="13">
        <v>0</v>
      </c>
      <c r="H196" s="13">
        <v>0</v>
      </c>
      <c r="I196" s="14">
        <v>0</v>
      </c>
      <c r="J196" s="7"/>
      <c r="K196" s="414"/>
    </row>
    <row r="197" spans="1:11" s="23" customFormat="1" ht="8.65" customHeight="1">
      <c r="A197" s="10" t="s">
        <v>129</v>
      </c>
      <c r="B197" s="118"/>
      <c r="C197" s="118"/>
      <c r="D197" s="4"/>
      <c r="E197" s="13">
        <v>0</v>
      </c>
      <c r="F197" s="13">
        <v>0</v>
      </c>
      <c r="G197" s="13">
        <v>0</v>
      </c>
      <c r="H197" s="13">
        <v>-31766</v>
      </c>
      <c r="I197" s="14">
        <v>-172343</v>
      </c>
      <c r="J197" s="7"/>
      <c r="K197" s="414"/>
    </row>
    <row r="198" spans="1:11" s="23" customFormat="1" ht="8.65" customHeight="1">
      <c r="A198" s="10" t="s">
        <v>130</v>
      </c>
      <c r="B198" s="118"/>
      <c r="C198" s="118"/>
      <c r="D198" s="4"/>
      <c r="E198" s="13">
        <v>-32950</v>
      </c>
      <c r="F198" s="13">
        <v>-155383</v>
      </c>
      <c r="G198" s="13">
        <v>-9707</v>
      </c>
      <c r="H198" s="13">
        <v>-3075</v>
      </c>
      <c r="I198" s="14">
        <v>-267841</v>
      </c>
      <c r="J198" s="7"/>
      <c r="K198" s="414"/>
    </row>
    <row r="199" spans="1:11" s="23" customFormat="1" ht="8.65" customHeight="1">
      <c r="A199" s="10" t="s">
        <v>131</v>
      </c>
      <c r="B199" s="118"/>
      <c r="C199" s="118"/>
      <c r="D199" s="4"/>
      <c r="E199" s="13">
        <v>-97350</v>
      </c>
      <c r="F199" s="13">
        <v>-59552</v>
      </c>
      <c r="G199" s="13">
        <v>0</v>
      </c>
      <c r="H199" s="13">
        <v>0</v>
      </c>
      <c r="I199" s="14">
        <v>0</v>
      </c>
      <c r="J199" s="7"/>
      <c r="K199" s="414"/>
    </row>
    <row r="200" spans="1:11" s="25" customFormat="1" ht="8.65" customHeight="1">
      <c r="A200" s="10" t="s">
        <v>132</v>
      </c>
      <c r="B200" s="19"/>
      <c r="C200" s="19"/>
      <c r="D200" s="4"/>
      <c r="E200" s="13">
        <v>0</v>
      </c>
      <c r="F200" s="13">
        <v>0</v>
      </c>
      <c r="G200" s="13">
        <v>0</v>
      </c>
      <c r="H200" s="13">
        <v>0</v>
      </c>
      <c r="I200" s="14">
        <v>-45930</v>
      </c>
      <c r="J200" s="7"/>
      <c r="K200" s="414"/>
    </row>
    <row r="201" spans="1:11" s="23" customFormat="1" ht="8.65" customHeight="1">
      <c r="A201" s="46" t="s">
        <v>240</v>
      </c>
      <c r="B201" s="120"/>
      <c r="C201" s="120"/>
      <c r="D201" s="71"/>
      <c r="E201" s="56"/>
      <c r="F201" s="56"/>
      <c r="G201" s="56"/>
      <c r="H201" s="56"/>
      <c r="I201" s="56"/>
      <c r="J201" s="7"/>
      <c r="K201" s="414"/>
    </row>
    <row r="202" spans="1:11" s="23" customFormat="1" ht="9.9499999999999993" customHeight="1">
      <c r="A202" s="96" t="s">
        <v>259</v>
      </c>
      <c r="B202" s="136"/>
      <c r="C202" s="120"/>
      <c r="D202" s="93"/>
      <c r="E202" s="90">
        <v>-151080</v>
      </c>
      <c r="F202" s="90">
        <v>-214935</v>
      </c>
      <c r="G202" s="90">
        <v>-9707</v>
      </c>
      <c r="H202" s="90">
        <v>-55285</v>
      </c>
      <c r="I202" s="90">
        <v>-538004</v>
      </c>
      <c r="J202" s="79">
        <v>-969011</v>
      </c>
      <c r="K202" s="414"/>
    </row>
    <row r="203" spans="1:11" s="23" customFormat="1" ht="9.9499999999999993" customHeight="1">
      <c r="A203" s="2"/>
      <c r="B203" s="7"/>
      <c r="C203" s="7"/>
      <c r="D203" s="2"/>
      <c r="E203" s="7"/>
      <c r="F203" s="7"/>
      <c r="G203" s="7"/>
      <c r="H203" s="7"/>
      <c r="I203" s="7"/>
      <c r="J203" s="7"/>
      <c r="K203" s="414"/>
    </row>
    <row r="204" spans="1:11" s="43" customFormat="1" ht="9.9499999999999993" customHeight="1">
      <c r="A204" s="42" t="s">
        <v>133</v>
      </c>
      <c r="B204" s="56"/>
      <c r="C204" s="56"/>
      <c r="D204" s="109"/>
      <c r="E204" s="56"/>
      <c r="F204" s="56"/>
      <c r="G204" s="56"/>
      <c r="H204" s="56"/>
      <c r="I204" s="56"/>
      <c r="J204" s="56"/>
      <c r="K204" s="414"/>
    </row>
    <row r="205" spans="1:11" s="23" customFormat="1" ht="8.65" customHeight="1">
      <c r="A205" s="1"/>
      <c r="B205" s="7"/>
      <c r="C205" s="7"/>
      <c r="D205" s="1"/>
      <c r="E205" s="7"/>
      <c r="F205" s="7"/>
      <c r="G205" s="7"/>
      <c r="H205" s="7"/>
      <c r="I205" s="7"/>
      <c r="J205" s="7"/>
      <c r="K205" s="414"/>
    </row>
    <row r="206" spans="1:11" s="23" customFormat="1" ht="9.9499999999999993" customHeight="1">
      <c r="A206" s="42" t="s">
        <v>134</v>
      </c>
      <c r="B206" s="7"/>
      <c r="C206" s="7"/>
      <c r="D206" s="1"/>
      <c r="E206" s="7"/>
      <c r="F206" s="7"/>
      <c r="G206" s="7"/>
      <c r="H206" s="7"/>
      <c r="I206" s="7"/>
      <c r="J206" s="7"/>
      <c r="K206" s="414"/>
    </row>
    <row r="207" spans="1:11" s="23" customFormat="1" ht="8.65" customHeight="1">
      <c r="A207" s="10" t="s">
        <v>135</v>
      </c>
      <c r="B207" s="118"/>
      <c r="C207" s="118"/>
      <c r="D207" s="4"/>
      <c r="E207" s="13">
        <v>165432</v>
      </c>
      <c r="F207" s="13">
        <v>298751</v>
      </c>
      <c r="G207" s="13">
        <v>45276</v>
      </c>
      <c r="H207" s="13">
        <v>90091</v>
      </c>
      <c r="I207" s="14">
        <v>552333</v>
      </c>
      <c r="J207" s="7"/>
      <c r="K207" s="414"/>
    </row>
    <row r="208" spans="1:11" s="23" customFormat="1" ht="8.65" customHeight="1">
      <c r="A208" s="10" t="s">
        <v>136</v>
      </c>
      <c r="B208" s="118"/>
      <c r="C208" s="118"/>
      <c r="D208" s="4"/>
      <c r="E208" s="13">
        <v>0</v>
      </c>
      <c r="F208" s="13">
        <v>0</v>
      </c>
      <c r="G208" s="13">
        <v>0</v>
      </c>
      <c r="H208" s="13">
        <v>0</v>
      </c>
      <c r="I208" s="14">
        <v>0</v>
      </c>
      <c r="J208" s="7"/>
      <c r="K208" s="414"/>
    </row>
    <row r="209" spans="1:11" s="23" customFormat="1" ht="8.65" customHeight="1">
      <c r="A209" s="10" t="s">
        <v>137</v>
      </c>
      <c r="B209" s="118"/>
      <c r="C209" s="118"/>
      <c r="D209" s="4"/>
      <c r="E209" s="13">
        <v>0</v>
      </c>
      <c r="F209" s="13">
        <v>0</v>
      </c>
      <c r="G209" s="13">
        <v>0</v>
      </c>
      <c r="H209" s="13">
        <v>0</v>
      </c>
      <c r="I209" s="14">
        <v>0</v>
      </c>
      <c r="J209" s="7"/>
      <c r="K209" s="414"/>
    </row>
    <row r="210" spans="1:11" s="25" customFormat="1" ht="8.65" customHeight="1">
      <c r="A210" s="10" t="s">
        <v>138</v>
      </c>
      <c r="B210" s="19"/>
      <c r="C210" s="19"/>
      <c r="D210" s="4"/>
      <c r="E210" s="13">
        <v>0</v>
      </c>
      <c r="F210" s="13">
        <v>0</v>
      </c>
      <c r="G210" s="13">
        <v>0</v>
      </c>
      <c r="H210" s="13">
        <v>0</v>
      </c>
      <c r="I210" s="14">
        <v>0</v>
      </c>
      <c r="J210" s="7"/>
      <c r="K210" s="414"/>
    </row>
    <row r="211" spans="1:11" s="25" customFormat="1" ht="8.65" customHeight="1">
      <c r="A211" s="10" t="s">
        <v>139</v>
      </c>
      <c r="B211" s="19"/>
      <c r="C211" s="19"/>
      <c r="D211" s="4"/>
      <c r="E211" s="13">
        <v>0</v>
      </c>
      <c r="F211" s="13">
        <v>0</v>
      </c>
      <c r="G211" s="13">
        <v>0</v>
      </c>
      <c r="H211" s="13">
        <v>0</v>
      </c>
      <c r="I211" s="14">
        <v>0</v>
      </c>
      <c r="J211" s="7"/>
      <c r="K211" s="414"/>
    </row>
    <row r="212" spans="1:11" s="25" customFormat="1" ht="8.65" customHeight="1">
      <c r="A212" s="10" t="s">
        <v>140</v>
      </c>
      <c r="B212" s="19"/>
      <c r="C212" s="19"/>
      <c r="D212" s="4"/>
      <c r="E212" s="13">
        <v>0</v>
      </c>
      <c r="F212" s="13">
        <v>0</v>
      </c>
      <c r="G212" s="13">
        <v>0</v>
      </c>
      <c r="H212" s="13">
        <v>0</v>
      </c>
      <c r="I212" s="14">
        <v>0</v>
      </c>
      <c r="J212" s="7"/>
      <c r="K212" s="414"/>
    </row>
    <row r="213" spans="1:11" s="25" customFormat="1" ht="8.65" customHeight="1">
      <c r="A213" s="10"/>
      <c r="B213" s="19"/>
      <c r="C213" s="19"/>
      <c r="D213" s="4"/>
      <c r="E213" s="13"/>
      <c r="F213" s="13"/>
      <c r="G213" s="13"/>
      <c r="H213" s="13"/>
      <c r="I213" s="13"/>
      <c r="J213" s="7"/>
      <c r="K213" s="414"/>
    </row>
    <row r="214" spans="1:11" s="25" customFormat="1" ht="9.9499999999999993" customHeight="1">
      <c r="A214" s="46" t="s">
        <v>141</v>
      </c>
      <c r="B214" s="125"/>
      <c r="C214" s="125"/>
      <c r="D214" s="91"/>
      <c r="E214" s="55">
        <v>165432</v>
      </c>
      <c r="F214" s="55">
        <v>298751</v>
      </c>
      <c r="G214" s="55">
        <v>45276</v>
      </c>
      <c r="H214" s="55">
        <v>90091</v>
      </c>
      <c r="I214" s="55">
        <v>552333</v>
      </c>
      <c r="J214" s="7"/>
      <c r="K214" s="414"/>
    </row>
    <row r="215" spans="1:11" s="25" customFormat="1" ht="8.65" customHeight="1">
      <c r="A215" s="2"/>
      <c r="B215" s="3"/>
      <c r="C215" s="3"/>
      <c r="D215" s="2"/>
      <c r="E215" s="7"/>
      <c r="F215" s="7"/>
      <c r="G215" s="7"/>
      <c r="H215" s="7"/>
      <c r="I215" s="7"/>
      <c r="J215" s="7"/>
      <c r="K215" s="414"/>
    </row>
    <row r="216" spans="1:11" s="23" customFormat="1" ht="9.9499999999999993" customHeight="1">
      <c r="A216" s="42" t="s">
        <v>142</v>
      </c>
      <c r="B216" s="7"/>
      <c r="C216" s="7"/>
      <c r="D216" s="1"/>
      <c r="E216" s="7"/>
      <c r="F216" s="7"/>
      <c r="G216" s="7"/>
      <c r="H216" s="7"/>
      <c r="I216" s="7"/>
      <c r="J216" s="7"/>
      <c r="K216" s="414"/>
    </row>
    <row r="217" spans="1:11" s="25" customFormat="1" ht="8.65" customHeight="1">
      <c r="A217" s="10" t="s">
        <v>143</v>
      </c>
      <c r="B217" s="118"/>
      <c r="C217" s="118"/>
      <c r="D217" s="4"/>
      <c r="E217" s="13">
        <v>0</v>
      </c>
      <c r="F217" s="13">
        <v>0</v>
      </c>
      <c r="G217" s="13">
        <v>0</v>
      </c>
      <c r="H217" s="13">
        <v>10000</v>
      </c>
      <c r="I217" s="14">
        <v>0</v>
      </c>
      <c r="J217" s="7"/>
      <c r="K217" s="414"/>
    </row>
    <row r="218" spans="1:11" s="25" customFormat="1" ht="8.65" customHeight="1">
      <c r="A218" s="10" t="s">
        <v>144</v>
      </c>
      <c r="B218" s="118"/>
      <c r="C218" s="118"/>
      <c r="D218" s="4"/>
      <c r="E218" s="13">
        <v>14352</v>
      </c>
      <c r="F218" s="13">
        <v>40816</v>
      </c>
      <c r="G218" s="13">
        <v>26547</v>
      </c>
      <c r="H218" s="13">
        <v>24806</v>
      </c>
      <c r="I218" s="14">
        <v>4679</v>
      </c>
      <c r="J218" s="7"/>
      <c r="K218" s="414"/>
    </row>
    <row r="219" spans="1:11" s="25" customFormat="1" ht="8.65" customHeight="1">
      <c r="A219" s="10" t="s">
        <v>227</v>
      </c>
      <c r="B219" s="118"/>
      <c r="C219" s="118"/>
      <c r="D219" s="4"/>
      <c r="E219" s="13">
        <v>0</v>
      </c>
      <c r="F219" s="13">
        <v>0</v>
      </c>
      <c r="G219" s="13">
        <v>0</v>
      </c>
      <c r="H219" s="13">
        <v>0</v>
      </c>
      <c r="I219" s="14">
        <v>9650</v>
      </c>
      <c r="J219" s="7"/>
      <c r="K219" s="414"/>
    </row>
    <row r="220" spans="1:11" s="25" customFormat="1" ht="8.65" customHeight="1">
      <c r="A220" s="10" t="s">
        <v>145</v>
      </c>
      <c r="B220" s="118"/>
      <c r="C220" s="118"/>
      <c r="D220" s="4"/>
      <c r="E220" s="13">
        <v>0</v>
      </c>
      <c r="F220" s="13">
        <v>0</v>
      </c>
      <c r="G220" s="13">
        <v>0</v>
      </c>
      <c r="H220" s="13">
        <v>0</v>
      </c>
      <c r="I220" s="14">
        <v>0</v>
      </c>
      <c r="J220" s="7"/>
      <c r="K220" s="414"/>
    </row>
    <row r="221" spans="1:11" s="25" customFormat="1" ht="8.65" customHeight="1">
      <c r="A221" s="10" t="s">
        <v>146</v>
      </c>
      <c r="B221" s="118"/>
      <c r="C221" s="118"/>
      <c r="D221" s="4"/>
      <c r="E221" s="13">
        <v>0</v>
      </c>
      <c r="F221" s="13">
        <v>0</v>
      </c>
      <c r="G221" s="13">
        <v>0</v>
      </c>
      <c r="H221" s="13">
        <v>0</v>
      </c>
      <c r="I221" s="14">
        <v>0</v>
      </c>
      <c r="J221" s="7"/>
      <c r="K221" s="414"/>
    </row>
    <row r="222" spans="1:11" s="25" customFormat="1" ht="8.65" customHeight="1">
      <c r="A222" s="10" t="s">
        <v>147</v>
      </c>
      <c r="B222" s="118"/>
      <c r="C222" s="118"/>
      <c r="D222" s="4"/>
      <c r="E222" s="13">
        <v>0</v>
      </c>
      <c r="F222" s="13">
        <v>43000</v>
      </c>
      <c r="G222" s="13">
        <v>9022</v>
      </c>
      <c r="H222" s="13">
        <v>0</v>
      </c>
      <c r="I222" s="14">
        <v>0</v>
      </c>
      <c r="J222" s="7"/>
      <c r="K222" s="414"/>
    </row>
    <row r="223" spans="1:11" s="25" customFormat="1" ht="8.65" customHeight="1">
      <c r="A223" s="10" t="s">
        <v>148</v>
      </c>
      <c r="B223" s="118"/>
      <c r="C223" s="118"/>
      <c r="D223" s="4"/>
      <c r="E223" s="13">
        <v>0</v>
      </c>
      <c r="F223" s="13">
        <v>0</v>
      </c>
      <c r="G223" s="13">
        <v>0</v>
      </c>
      <c r="H223" s="13">
        <v>0</v>
      </c>
      <c r="I223" s="14">
        <v>0</v>
      </c>
      <c r="J223" s="7"/>
      <c r="K223" s="414"/>
    </row>
    <row r="224" spans="1:11" s="25" customFormat="1" ht="8.65" customHeight="1">
      <c r="A224" s="10" t="s">
        <v>149</v>
      </c>
      <c r="B224" s="118"/>
      <c r="C224" s="118"/>
      <c r="D224" s="4"/>
      <c r="E224" s="13">
        <v>0</v>
      </c>
      <c r="F224" s="13">
        <v>0</v>
      </c>
      <c r="G224" s="13">
        <v>0</v>
      </c>
      <c r="H224" s="13">
        <v>0</v>
      </c>
      <c r="I224" s="14">
        <v>0</v>
      </c>
      <c r="J224" s="7"/>
      <c r="K224" s="414"/>
    </row>
    <row r="225" spans="1:12" s="25" customFormat="1" ht="8.65" customHeight="1">
      <c r="A225" s="10" t="s">
        <v>150</v>
      </c>
      <c r="B225" s="118"/>
      <c r="C225" s="118"/>
      <c r="D225" s="4"/>
      <c r="E225" s="13">
        <v>0</v>
      </c>
      <c r="F225" s="13">
        <v>0</v>
      </c>
      <c r="G225" s="13">
        <v>0</v>
      </c>
      <c r="H225" s="13">
        <v>0</v>
      </c>
      <c r="I225" s="14">
        <v>0</v>
      </c>
      <c r="J225" s="7"/>
      <c r="K225" s="414"/>
    </row>
    <row r="226" spans="1:12" s="25" customFormat="1" ht="8.65" customHeight="1">
      <c r="A226" s="10"/>
      <c r="B226" s="118"/>
      <c r="C226" s="118"/>
      <c r="D226" s="4"/>
      <c r="E226" s="13"/>
      <c r="F226" s="13"/>
      <c r="G226" s="13"/>
      <c r="H226" s="13"/>
      <c r="I226" s="13"/>
      <c r="J226" s="7"/>
      <c r="K226" s="414"/>
    </row>
    <row r="227" spans="1:12" s="25" customFormat="1" ht="9.9499999999999993" customHeight="1">
      <c r="A227" s="46" t="s">
        <v>151</v>
      </c>
      <c r="B227" s="125"/>
      <c r="C227" s="125"/>
      <c r="D227" s="91"/>
      <c r="E227" s="55">
        <v>14352</v>
      </c>
      <c r="F227" s="55">
        <v>83816</v>
      </c>
      <c r="G227" s="55">
        <v>35569</v>
      </c>
      <c r="H227" s="55">
        <v>34806</v>
      </c>
      <c r="I227" s="55">
        <v>14329</v>
      </c>
      <c r="J227" s="7"/>
      <c r="K227" s="414"/>
    </row>
    <row r="228" spans="1:12" s="25" customFormat="1" ht="9.9499999999999993" customHeight="1" thickBot="1">
      <c r="A228" s="2"/>
      <c r="B228" s="3"/>
      <c r="C228" s="3"/>
      <c r="D228" s="2"/>
      <c r="E228" s="7"/>
      <c r="F228" s="7"/>
      <c r="G228" s="7"/>
      <c r="H228" s="7"/>
      <c r="I228" s="7"/>
      <c r="J228" s="7"/>
      <c r="K228" s="414"/>
    </row>
    <row r="229" spans="1:12" s="23" customFormat="1" ht="9.9499999999999993" customHeight="1" thickBot="1">
      <c r="A229" s="1145" t="s">
        <v>152</v>
      </c>
      <c r="B229" s="1146"/>
      <c r="C229" s="1147"/>
      <c r="D229" s="64"/>
      <c r="E229" s="7"/>
      <c r="F229" s="7"/>
      <c r="G229" s="7"/>
      <c r="H229" s="7"/>
      <c r="I229" s="7"/>
      <c r="J229" s="7"/>
      <c r="K229" s="414"/>
    </row>
    <row r="230" spans="1:12" s="25" customFormat="1" ht="9.9499999999999993" customHeight="1">
      <c r="A230" s="2"/>
      <c r="B230" s="3"/>
      <c r="C230" s="3"/>
      <c r="D230" s="2"/>
      <c r="E230" s="7"/>
      <c r="F230" s="7"/>
      <c r="G230" s="7"/>
      <c r="H230" s="7"/>
      <c r="I230" s="7"/>
      <c r="J230" s="7"/>
      <c r="K230" s="414"/>
    </row>
    <row r="231" spans="1:12" s="25" customFormat="1" ht="8.65" customHeight="1">
      <c r="A231" s="10" t="s">
        <v>153</v>
      </c>
      <c r="B231" s="19"/>
      <c r="C231" s="19"/>
      <c r="D231" s="4"/>
      <c r="E231" s="13">
        <v>-204781</v>
      </c>
      <c r="F231" s="13">
        <v>-114686</v>
      </c>
      <c r="G231" s="13">
        <v>-177563</v>
      </c>
      <c r="H231" s="13">
        <v>-291504</v>
      </c>
      <c r="I231" s="13">
        <v>-192854</v>
      </c>
      <c r="J231" s="7"/>
      <c r="K231" s="414"/>
    </row>
    <row r="232" spans="1:12" s="25" customFormat="1" ht="8.65" customHeight="1">
      <c r="A232" s="10" t="s">
        <v>154</v>
      </c>
      <c r="B232" s="19"/>
      <c r="C232" s="19"/>
      <c r="D232" s="4"/>
      <c r="E232" s="13">
        <v>-151080</v>
      </c>
      <c r="F232" s="13">
        <v>-214935</v>
      </c>
      <c r="G232" s="13">
        <v>-9707</v>
      </c>
      <c r="H232" s="13">
        <v>-55285</v>
      </c>
      <c r="I232" s="13">
        <v>-538004</v>
      </c>
      <c r="J232" s="108" t="s">
        <v>271</v>
      </c>
      <c r="K232" s="414"/>
      <c r="L232" s="143"/>
    </row>
    <row r="233" spans="1:12" s="25" customFormat="1" ht="8.65" customHeight="1">
      <c r="A233" s="10" t="s">
        <v>155</v>
      </c>
      <c r="B233" s="19"/>
      <c r="C233" s="19"/>
      <c r="D233" s="4"/>
      <c r="E233" s="13">
        <v>-66528</v>
      </c>
      <c r="F233" s="13">
        <v>-91289</v>
      </c>
      <c r="G233" s="13">
        <v>21158</v>
      </c>
      <c r="H233" s="13">
        <v>-136767</v>
      </c>
      <c r="I233" s="13">
        <v>-531146</v>
      </c>
      <c r="J233" s="33">
        <v>-969011</v>
      </c>
      <c r="K233" s="414"/>
    </row>
    <row r="234" spans="1:12" s="25" customFormat="1" ht="8.65" customHeight="1">
      <c r="A234" s="10"/>
      <c r="B234" s="19"/>
      <c r="C234" s="19"/>
      <c r="D234" s="4"/>
      <c r="E234" s="13"/>
      <c r="F234" s="13"/>
      <c r="G234" s="13"/>
      <c r="H234" s="13"/>
      <c r="I234" s="13"/>
      <c r="J234" s="7"/>
      <c r="K234" s="414"/>
    </row>
    <row r="235" spans="1:12" s="62" customFormat="1" ht="9.9499999999999993" customHeight="1">
      <c r="A235" s="1148" t="s">
        <v>260</v>
      </c>
      <c r="B235" s="1149"/>
      <c r="C235" s="1149"/>
      <c r="D235" s="1152"/>
      <c r="E235" s="1142">
        <v>-204781</v>
      </c>
      <c r="F235" s="1142">
        <v>-114686</v>
      </c>
      <c r="G235" s="1142">
        <v>-177563</v>
      </c>
      <c r="H235" s="1142">
        <v>-291504</v>
      </c>
      <c r="I235" s="1142">
        <v>-192854</v>
      </c>
      <c r="J235" s="80"/>
      <c r="K235" s="414"/>
    </row>
    <row r="236" spans="1:12" s="62" customFormat="1" ht="9.9499999999999993" customHeight="1">
      <c r="A236" s="1150"/>
      <c r="B236" s="1151"/>
      <c r="C236" s="1151"/>
      <c r="D236" s="1153"/>
      <c r="E236" s="1143"/>
      <c r="F236" s="1143"/>
      <c r="G236" s="1143"/>
      <c r="H236" s="1143"/>
      <c r="I236" s="1143"/>
      <c r="J236" s="80"/>
      <c r="K236" s="414"/>
    </row>
    <row r="237" spans="1:12" s="25" customFormat="1" ht="9.9499999999999993" customHeight="1" thickBot="1">
      <c r="A237" s="2"/>
      <c r="B237" s="3"/>
      <c r="C237" s="3"/>
      <c r="D237" s="2"/>
      <c r="E237" s="7"/>
      <c r="F237" s="7"/>
      <c r="G237" s="7"/>
      <c r="H237" s="7"/>
      <c r="I237" s="7"/>
      <c r="J237" s="3"/>
      <c r="K237" s="414"/>
    </row>
    <row r="238" spans="1:12" s="23" customFormat="1" ht="9.9499999999999993" customHeight="1" thickBot="1">
      <c r="A238" s="1145" t="s">
        <v>156</v>
      </c>
      <c r="B238" s="1146"/>
      <c r="C238" s="1147"/>
      <c r="D238" s="64"/>
      <c r="E238" s="7"/>
      <c r="F238" s="7"/>
      <c r="G238" s="7"/>
      <c r="H238" s="7"/>
      <c r="I238" s="7"/>
      <c r="J238" s="7"/>
      <c r="K238" s="414"/>
    </row>
    <row r="239" spans="1:12" s="25" customFormat="1" ht="9.9499999999999993" customHeight="1">
      <c r="A239" s="2"/>
      <c r="B239" s="3"/>
      <c r="C239" s="3"/>
      <c r="D239" s="2"/>
      <c r="E239" s="7"/>
      <c r="F239" s="7"/>
      <c r="G239" s="7"/>
      <c r="H239" s="7"/>
      <c r="I239" s="7"/>
      <c r="J239" s="3"/>
      <c r="K239" s="414"/>
    </row>
    <row r="240" spans="1:12" s="25" customFormat="1" ht="8.65" customHeight="1">
      <c r="A240" s="10" t="s">
        <v>81</v>
      </c>
      <c r="B240" s="19"/>
      <c r="C240" s="19"/>
      <c r="D240" s="4"/>
      <c r="E240" s="13">
        <v>65426</v>
      </c>
      <c r="F240" s="13">
        <v>63320</v>
      </c>
      <c r="G240" s="13">
        <v>55147</v>
      </c>
      <c r="H240" s="13">
        <v>51700</v>
      </c>
      <c r="I240" s="13">
        <v>52531</v>
      </c>
      <c r="J240" s="3"/>
      <c r="K240" s="414"/>
    </row>
    <row r="241" spans="1:11" s="25" customFormat="1" ht="8.65" customHeight="1">
      <c r="A241" s="10" t="s">
        <v>157</v>
      </c>
      <c r="B241" s="19"/>
      <c r="C241" s="19"/>
      <c r="D241" s="4"/>
      <c r="E241" s="13">
        <v>32691</v>
      </c>
      <c r="F241" s="13">
        <v>39506</v>
      </c>
      <c r="G241" s="13">
        <v>64122</v>
      </c>
      <c r="H241" s="13">
        <v>79579</v>
      </c>
      <c r="I241" s="13">
        <v>57058</v>
      </c>
      <c r="J241" s="3"/>
      <c r="K241" s="414"/>
    </row>
    <row r="242" spans="1:11" s="25" customFormat="1" ht="8.65" customHeight="1">
      <c r="A242" s="10" t="s">
        <v>214</v>
      </c>
      <c r="B242" s="19"/>
      <c r="C242" s="19"/>
      <c r="D242" s="150"/>
      <c r="E242" s="13">
        <v>49</v>
      </c>
      <c r="F242" s="13">
        <v>49</v>
      </c>
      <c r="G242" s="13">
        <v>49</v>
      </c>
      <c r="H242" s="13">
        <v>49</v>
      </c>
      <c r="I242" s="14">
        <v>49</v>
      </c>
      <c r="J242" s="3"/>
      <c r="K242" s="414"/>
    </row>
    <row r="243" spans="1:11" s="25" customFormat="1" ht="8.65" customHeight="1">
      <c r="A243" s="10" t="s">
        <v>215</v>
      </c>
      <c r="B243" s="19"/>
      <c r="C243" s="19"/>
      <c r="D243" s="150"/>
      <c r="E243" s="13">
        <v>0</v>
      </c>
      <c r="F243" s="13">
        <v>0</v>
      </c>
      <c r="G243" s="13">
        <v>0</v>
      </c>
      <c r="H243" s="13">
        <v>0</v>
      </c>
      <c r="I243" s="14">
        <v>0</v>
      </c>
      <c r="J243" s="3"/>
      <c r="K243" s="414"/>
    </row>
    <row r="244" spans="1:11" s="25" customFormat="1" ht="8.65" customHeight="1">
      <c r="A244" s="10" t="s">
        <v>203</v>
      </c>
      <c r="B244" s="19"/>
      <c r="C244" s="19"/>
      <c r="D244" s="150"/>
      <c r="E244" s="13">
        <v>0</v>
      </c>
      <c r="F244" s="13">
        <v>0</v>
      </c>
      <c r="G244" s="13">
        <v>0</v>
      </c>
      <c r="H244" s="13">
        <v>0</v>
      </c>
      <c r="I244" s="14">
        <v>0</v>
      </c>
      <c r="J244" s="3"/>
      <c r="K244" s="414"/>
    </row>
    <row r="245" spans="1:11" s="25" customFormat="1" ht="8.65" customHeight="1">
      <c r="A245" s="10"/>
      <c r="B245" s="19"/>
      <c r="C245" s="19"/>
      <c r="D245" s="4"/>
      <c r="E245" s="13"/>
      <c r="F245" s="13"/>
      <c r="G245" s="13"/>
      <c r="H245" s="13"/>
      <c r="I245" s="13"/>
      <c r="J245" s="3"/>
      <c r="K245" s="414"/>
    </row>
    <row r="246" spans="1:11" s="62" customFormat="1" ht="9.9499999999999993" customHeight="1">
      <c r="A246" s="46" t="s">
        <v>158</v>
      </c>
      <c r="B246" s="125"/>
      <c r="C246" s="125"/>
      <c r="D246" s="91"/>
      <c r="E246" s="55">
        <v>32784</v>
      </c>
      <c r="F246" s="55">
        <v>23863</v>
      </c>
      <c r="G246" s="55">
        <v>-8926</v>
      </c>
      <c r="H246" s="55">
        <v>-27830</v>
      </c>
      <c r="I246" s="55">
        <v>-4478</v>
      </c>
      <c r="J246" s="81"/>
      <c r="K246" s="414"/>
    </row>
    <row r="247" spans="1:11" s="25" customFormat="1" ht="9.9499999999999993" customHeight="1" thickBot="1">
      <c r="A247" s="1"/>
      <c r="B247" s="3"/>
      <c r="C247" s="3"/>
      <c r="D247" s="1"/>
      <c r="E247" s="7"/>
      <c r="F247" s="7"/>
      <c r="G247" s="7"/>
      <c r="H247" s="7"/>
      <c r="I247" s="7"/>
      <c r="J247" s="3"/>
      <c r="K247" s="414"/>
    </row>
    <row r="248" spans="1:11" s="23" customFormat="1" ht="9.9499999999999993" customHeight="1" thickBot="1">
      <c r="A248" s="1145" t="s">
        <v>194</v>
      </c>
      <c r="B248" s="1146"/>
      <c r="C248" s="1146"/>
      <c r="D248" s="1147"/>
      <c r="E248" s="7"/>
      <c r="F248" s="7"/>
      <c r="G248" s="7"/>
      <c r="H248" s="7"/>
      <c r="I248" s="7"/>
      <c r="J248" s="7"/>
      <c r="K248" s="414"/>
    </row>
    <row r="249" spans="1:11" s="25" customFormat="1" ht="9.9499999999999993" customHeight="1">
      <c r="A249" s="3"/>
      <c r="B249" s="3"/>
      <c r="C249" s="3"/>
      <c r="D249" s="3"/>
      <c r="E249" s="3"/>
      <c r="F249" s="3"/>
      <c r="G249" s="2"/>
      <c r="H249" s="2"/>
      <c r="I249" s="3"/>
      <c r="J249" s="3"/>
      <c r="K249" s="414"/>
    </row>
    <row r="250" spans="1:11" s="62" customFormat="1" ht="9.9499999999999993" customHeight="1">
      <c r="A250" s="97" t="s">
        <v>196</v>
      </c>
      <c r="B250" s="81"/>
      <c r="C250" s="81"/>
      <c r="D250" s="82"/>
      <c r="E250" s="57"/>
      <c r="F250" s="57"/>
      <c r="G250" s="57"/>
      <c r="H250" s="57"/>
      <c r="I250" s="57"/>
      <c r="J250" s="81"/>
      <c r="K250" s="414"/>
    </row>
    <row r="251" spans="1:11" s="25" customFormat="1" ht="8.65" customHeight="1">
      <c r="A251" s="10" t="s">
        <v>162</v>
      </c>
      <c r="B251" s="19"/>
      <c r="C251" s="19"/>
      <c r="D251" s="150"/>
      <c r="E251" s="13">
        <v>63952</v>
      </c>
      <c r="F251" s="13">
        <v>61970</v>
      </c>
      <c r="G251" s="13">
        <v>53882</v>
      </c>
      <c r="H251" s="13">
        <v>50750</v>
      </c>
      <c r="I251" s="14">
        <v>50750</v>
      </c>
      <c r="J251" s="3"/>
      <c r="K251" s="414"/>
    </row>
    <row r="252" spans="1:11" s="25" customFormat="1" ht="8.65" customHeight="1">
      <c r="A252" s="18" t="s">
        <v>216</v>
      </c>
      <c r="B252" s="19"/>
      <c r="C252" s="19"/>
      <c r="D252" s="150"/>
      <c r="E252" s="13">
        <v>50900</v>
      </c>
      <c r="F252" s="13">
        <v>87720</v>
      </c>
      <c r="G252" s="13">
        <v>240331</v>
      </c>
      <c r="H252" s="13">
        <v>0</v>
      </c>
      <c r="I252" s="14">
        <v>0</v>
      </c>
      <c r="J252" s="3"/>
      <c r="K252" s="414"/>
    </row>
    <row r="253" spans="1:11" s="25" customFormat="1" ht="8.65" customHeight="1">
      <c r="A253" s="18"/>
      <c r="B253" s="19"/>
      <c r="C253" s="19"/>
      <c r="D253" s="5"/>
      <c r="E253" s="13"/>
      <c r="F253" s="13"/>
      <c r="G253" s="13"/>
      <c r="H253" s="13"/>
      <c r="I253" s="13"/>
      <c r="J253" s="3"/>
      <c r="K253" s="414"/>
    </row>
    <row r="254" spans="1:11" s="101" customFormat="1" ht="9.9499999999999993" customHeight="1">
      <c r="A254" s="98" t="s">
        <v>195</v>
      </c>
      <c r="B254" s="125"/>
      <c r="C254" s="125"/>
      <c r="D254" s="99"/>
      <c r="E254" s="55">
        <v>114852</v>
      </c>
      <c r="F254" s="55">
        <v>149690</v>
      </c>
      <c r="G254" s="55">
        <v>294213</v>
      </c>
      <c r="H254" s="55">
        <v>50750</v>
      </c>
      <c r="I254" s="55">
        <v>50750</v>
      </c>
      <c r="J254" s="100"/>
      <c r="K254" s="414"/>
    </row>
    <row r="255" spans="1:11" s="25" customFormat="1" ht="8.65" customHeight="1">
      <c r="A255" s="1"/>
      <c r="B255" s="3"/>
      <c r="C255" s="3"/>
      <c r="D255" s="1"/>
      <c r="E255" s="7"/>
      <c r="F255" s="7"/>
      <c r="G255" s="7"/>
      <c r="H255" s="7"/>
      <c r="I255" s="7"/>
      <c r="J255" s="3"/>
      <c r="K255" s="414"/>
    </row>
    <row r="256" spans="1:11" s="101" customFormat="1" ht="9.9499999999999993" customHeight="1">
      <c r="A256" s="97" t="s">
        <v>197</v>
      </c>
      <c r="B256" s="100"/>
      <c r="C256" s="100"/>
      <c r="D256" s="97"/>
      <c r="E256" s="56"/>
      <c r="F256" s="56"/>
      <c r="G256" s="56"/>
      <c r="H256" s="56"/>
      <c r="I256" s="56"/>
      <c r="J256" s="100"/>
      <c r="K256" s="414"/>
    </row>
    <row r="257" spans="1:11" s="25" customFormat="1" ht="8.65" customHeight="1">
      <c r="A257" s="10" t="s">
        <v>163</v>
      </c>
      <c r="B257" s="19"/>
      <c r="C257" s="19"/>
      <c r="D257" s="5"/>
      <c r="E257" s="13">
        <v>2149860</v>
      </c>
      <c r="F257" s="13">
        <v>2091700</v>
      </c>
      <c r="G257" s="13">
        <v>1701332</v>
      </c>
      <c r="H257" s="13">
        <v>1553117</v>
      </c>
      <c r="I257" s="13">
        <v>1750861</v>
      </c>
      <c r="J257" s="3"/>
      <c r="K257" s="414"/>
    </row>
    <row r="258" spans="1:11" s="25" customFormat="1" ht="8.65" customHeight="1">
      <c r="A258" s="18" t="s">
        <v>162</v>
      </c>
      <c r="B258" s="19"/>
      <c r="C258" s="19"/>
      <c r="D258" s="5"/>
      <c r="E258" s="13">
        <v>65426</v>
      </c>
      <c r="F258" s="13">
        <v>63320</v>
      </c>
      <c r="G258" s="13">
        <v>55147</v>
      </c>
      <c r="H258" s="13">
        <v>51700</v>
      </c>
      <c r="I258" s="13">
        <v>52531</v>
      </c>
      <c r="J258" s="3"/>
      <c r="K258" s="414"/>
    </row>
    <row r="259" spans="1:11" s="25" customFormat="1" ht="8.65" customHeight="1">
      <c r="A259" s="18"/>
      <c r="B259" s="19"/>
      <c r="C259" s="19"/>
      <c r="D259" s="5"/>
      <c r="E259" s="13"/>
      <c r="F259" s="13"/>
      <c r="G259" s="13"/>
      <c r="H259" s="13"/>
      <c r="I259" s="13"/>
      <c r="J259" s="3"/>
      <c r="K259" s="414"/>
    </row>
    <row r="260" spans="1:11" s="101" customFormat="1" ht="9.9499999999999993" customHeight="1">
      <c r="A260" s="102" t="s">
        <v>198</v>
      </c>
      <c r="B260" s="137"/>
      <c r="C260" s="137"/>
      <c r="D260" s="103"/>
      <c r="E260" s="104">
        <v>3.0432679337259168</v>
      </c>
      <c r="F260" s="104">
        <v>3.0272027537409762</v>
      </c>
      <c r="G260" s="104">
        <v>3.2414014431045794</v>
      </c>
      <c r="H260" s="104">
        <v>3.328789782096262</v>
      </c>
      <c r="I260" s="104">
        <v>3.0002952832920489</v>
      </c>
      <c r="J260" s="100"/>
      <c r="K260" s="414"/>
    </row>
    <row r="261" spans="1:11" s="62" customFormat="1" ht="9.9499999999999993" customHeight="1" thickBot="1">
      <c r="A261" s="83"/>
      <c r="B261" s="138"/>
      <c r="C261" s="138"/>
      <c r="D261" s="83"/>
      <c r="E261" s="84"/>
      <c r="F261" s="84"/>
      <c r="G261" s="84"/>
      <c r="H261" s="84"/>
      <c r="I261" s="84"/>
      <c r="J261" s="81"/>
      <c r="K261" s="414"/>
    </row>
    <row r="262" spans="1:11" s="23" customFormat="1" ht="9.9499999999999993" customHeight="1" thickBot="1">
      <c r="A262" s="1145" t="s">
        <v>164</v>
      </c>
      <c r="B262" s="1146"/>
      <c r="C262" s="1146"/>
      <c r="D262" s="1147"/>
      <c r="E262" s="7"/>
      <c r="F262" s="7"/>
      <c r="G262" s="7"/>
      <c r="H262" s="7"/>
      <c r="I262" s="7"/>
      <c r="J262" s="7"/>
      <c r="K262" s="414"/>
    </row>
    <row r="263" spans="1:11" s="25" customFormat="1" ht="9.9499999999999993" customHeight="1">
      <c r="A263" s="1"/>
      <c r="B263" s="3"/>
      <c r="C263" s="3"/>
      <c r="D263" s="1"/>
      <c r="E263" s="7"/>
      <c r="F263" s="7"/>
      <c r="G263" s="7"/>
      <c r="H263" s="7"/>
      <c r="I263" s="7"/>
      <c r="J263" s="3"/>
      <c r="K263" s="414"/>
    </row>
    <row r="264" spans="1:11" s="101" customFormat="1" ht="9.9499999999999993" customHeight="1">
      <c r="A264" s="42" t="s">
        <v>183</v>
      </c>
      <c r="B264" s="100"/>
      <c r="C264" s="100"/>
      <c r="D264" s="42"/>
      <c r="E264" s="56"/>
      <c r="F264" s="56"/>
      <c r="G264" s="56"/>
      <c r="H264" s="56"/>
      <c r="I264" s="56"/>
      <c r="J264" s="100"/>
      <c r="K264" s="414"/>
    </row>
    <row r="265" spans="1:11" s="25" customFormat="1" ht="9.9499999999999993" customHeight="1">
      <c r="A265" s="37"/>
      <c r="B265" s="3"/>
      <c r="C265" s="3"/>
      <c r="D265" s="1"/>
      <c r="E265" s="7"/>
      <c r="F265" s="7"/>
      <c r="G265" s="7"/>
      <c r="H265" s="7"/>
      <c r="I265" s="7"/>
      <c r="J265" s="3"/>
      <c r="K265" s="414"/>
    </row>
    <row r="266" spans="1:11" s="25" customFormat="1" ht="8.65" customHeight="1">
      <c r="A266" s="18" t="s">
        <v>184</v>
      </c>
      <c r="B266" s="19"/>
      <c r="C266" s="19"/>
      <c r="D266" s="5"/>
      <c r="E266" s="13">
        <v>0</v>
      </c>
      <c r="F266" s="13">
        <v>0</v>
      </c>
      <c r="G266" s="13">
        <v>0</v>
      </c>
      <c r="H266" s="13">
        <v>0</v>
      </c>
      <c r="I266" s="14">
        <v>0</v>
      </c>
      <c r="J266" s="7"/>
      <c r="K266" s="414"/>
    </row>
    <row r="267" spans="1:11" s="25" customFormat="1" ht="8.65" customHeight="1">
      <c r="A267" s="18" t="s">
        <v>185</v>
      </c>
      <c r="B267" s="19"/>
      <c r="C267" s="19"/>
      <c r="D267" s="5"/>
      <c r="E267" s="13">
        <v>0</v>
      </c>
      <c r="F267" s="13">
        <v>0</v>
      </c>
      <c r="G267" s="13">
        <v>0</v>
      </c>
      <c r="H267" s="13">
        <v>0</v>
      </c>
      <c r="I267" s="14">
        <v>0</v>
      </c>
      <c r="J267" s="7"/>
      <c r="K267" s="414"/>
    </row>
    <row r="268" spans="1:11" s="25" customFormat="1" ht="8.65" customHeight="1">
      <c r="A268" s="18" t="s">
        <v>186</v>
      </c>
      <c r="B268" s="19"/>
      <c r="C268" s="19"/>
      <c r="D268" s="5"/>
      <c r="E268" s="13">
        <v>203591</v>
      </c>
      <c r="F268" s="13">
        <v>201959</v>
      </c>
      <c r="G268" s="13">
        <v>189642</v>
      </c>
      <c r="H268" s="13">
        <v>199755</v>
      </c>
      <c r="I268" s="14">
        <v>208481</v>
      </c>
      <c r="J268" s="7"/>
      <c r="K268" s="414"/>
    </row>
    <row r="269" spans="1:11" s="25" customFormat="1" ht="8.65" customHeight="1">
      <c r="A269" s="18" t="s">
        <v>187</v>
      </c>
      <c r="B269" s="19"/>
      <c r="C269" s="19"/>
      <c r="D269" s="5"/>
      <c r="E269" s="13">
        <v>51793</v>
      </c>
      <c r="F269" s="13">
        <v>47916</v>
      </c>
      <c r="G269" s="13">
        <v>61582</v>
      </c>
      <c r="H269" s="13">
        <v>57895</v>
      </c>
      <c r="I269" s="14">
        <v>51325</v>
      </c>
      <c r="J269" s="7"/>
      <c r="K269" s="414"/>
    </row>
    <row r="270" spans="1:11" s="25" customFormat="1" ht="8.65" customHeight="1">
      <c r="A270" s="18" t="s">
        <v>188</v>
      </c>
      <c r="B270" s="19"/>
      <c r="C270" s="19"/>
      <c r="D270" s="5"/>
      <c r="E270" s="13">
        <v>75468</v>
      </c>
      <c r="F270" s="13">
        <v>81648</v>
      </c>
      <c r="G270" s="13">
        <v>83160</v>
      </c>
      <c r="H270" s="13">
        <v>84075</v>
      </c>
      <c r="I270" s="14">
        <v>85978</v>
      </c>
      <c r="J270" s="7"/>
      <c r="K270" s="414"/>
    </row>
    <row r="271" spans="1:11" s="25" customFormat="1" ht="8.65" customHeight="1">
      <c r="A271" s="18" t="s">
        <v>189</v>
      </c>
      <c r="B271" s="19"/>
      <c r="C271" s="19"/>
      <c r="D271" s="5"/>
      <c r="E271" s="13">
        <v>717056</v>
      </c>
      <c r="F271" s="13">
        <v>624334</v>
      </c>
      <c r="G271" s="13">
        <v>1972</v>
      </c>
      <c r="H271" s="13">
        <v>47009</v>
      </c>
      <c r="I271" s="14">
        <v>1999</v>
      </c>
      <c r="J271" s="7"/>
      <c r="K271" s="414"/>
    </row>
    <row r="272" spans="1:11" s="25" customFormat="1" ht="8.65" customHeight="1">
      <c r="A272" s="18" t="s">
        <v>166</v>
      </c>
      <c r="B272" s="19"/>
      <c r="C272" s="19"/>
      <c r="D272" s="5"/>
      <c r="E272" s="13">
        <v>0</v>
      </c>
      <c r="F272" s="13">
        <v>0</v>
      </c>
      <c r="G272" s="13">
        <v>0</v>
      </c>
      <c r="H272" s="13">
        <v>0</v>
      </c>
      <c r="I272" s="14">
        <v>0</v>
      </c>
      <c r="J272" s="7"/>
      <c r="K272" s="414"/>
    </row>
    <row r="273" spans="1:11" s="25" customFormat="1" ht="8.65" customHeight="1">
      <c r="A273" s="18"/>
      <c r="B273" s="19"/>
      <c r="C273" s="19"/>
      <c r="D273" s="5"/>
      <c r="E273" s="21"/>
      <c r="F273" s="21"/>
      <c r="G273" s="20"/>
      <c r="H273" s="20"/>
      <c r="I273" s="21"/>
      <c r="J273" s="7"/>
      <c r="K273" s="414"/>
    </row>
    <row r="274" spans="1:11" s="101" customFormat="1" ht="9.9499999999999993" customHeight="1">
      <c r="A274" s="46" t="s">
        <v>182</v>
      </c>
      <c r="B274" s="125"/>
      <c r="C274" s="125"/>
      <c r="D274" s="91"/>
      <c r="E274" s="55">
        <v>1047908</v>
      </c>
      <c r="F274" s="55">
        <v>955857</v>
      </c>
      <c r="G274" s="55">
        <v>336356</v>
      </c>
      <c r="H274" s="55">
        <v>388734</v>
      </c>
      <c r="I274" s="55">
        <v>347783</v>
      </c>
      <c r="J274" s="100"/>
      <c r="K274" s="414"/>
    </row>
    <row r="275" spans="1:11" s="25" customFormat="1" ht="12" customHeight="1">
      <c r="A275" s="145">
        <v>48</v>
      </c>
      <c r="B275" s="127" t="s">
        <v>310</v>
      </c>
      <c r="C275" s="39"/>
      <c r="D275" s="1144" t="s">
        <v>29</v>
      </c>
      <c r="E275" s="1144"/>
      <c r="F275" s="1144"/>
      <c r="G275" s="1144"/>
      <c r="H275" s="1144"/>
      <c r="I275" s="76" t="s">
        <v>243</v>
      </c>
      <c r="J275" s="3"/>
      <c r="K275" s="414"/>
    </row>
    <row r="276" spans="1:11" s="25" customFormat="1" ht="9.9499999999999993" customHeight="1">
      <c r="A276" s="128"/>
      <c r="B276" s="29"/>
      <c r="C276" s="29"/>
      <c r="D276" s="27"/>
      <c r="E276" s="27"/>
      <c r="F276" s="27"/>
      <c r="G276" s="27"/>
      <c r="H276" s="27"/>
      <c r="I276" s="26"/>
      <c r="J276" s="3"/>
      <c r="K276" s="414"/>
    </row>
    <row r="277" spans="1:11" s="101" customFormat="1" ht="9.9499999999999993" customHeight="1">
      <c r="A277" s="42"/>
      <c r="B277" s="100"/>
      <c r="C277" s="100"/>
      <c r="D277" s="94" t="s">
        <v>31</v>
      </c>
      <c r="E277" s="95">
        <v>2005</v>
      </c>
      <c r="F277" s="95">
        <v>2006</v>
      </c>
      <c r="G277" s="95">
        <v>2007</v>
      </c>
      <c r="H277" s="95">
        <v>2008</v>
      </c>
      <c r="I277" s="95">
        <v>2009</v>
      </c>
      <c r="J277" s="56"/>
      <c r="K277" s="414"/>
    </row>
    <row r="278" spans="1:11" s="25" customFormat="1" ht="9.9499999999999993" customHeight="1" thickBot="1">
      <c r="A278" s="1"/>
      <c r="B278" s="3"/>
      <c r="C278" s="3"/>
      <c r="D278" s="60"/>
      <c r="E278" s="61"/>
      <c r="F278" s="61"/>
      <c r="G278" s="61"/>
      <c r="H278" s="61"/>
      <c r="I278" s="61"/>
      <c r="J278" s="7"/>
      <c r="K278" s="414"/>
    </row>
    <row r="279" spans="1:11" s="23" customFormat="1" ht="9.9499999999999993" customHeight="1" thickBot="1">
      <c r="A279" s="1145" t="s">
        <v>164</v>
      </c>
      <c r="B279" s="1146"/>
      <c r="C279" s="1146"/>
      <c r="D279" s="1147"/>
      <c r="E279" s="7"/>
      <c r="F279" s="7"/>
      <c r="G279" s="7"/>
      <c r="H279" s="7"/>
      <c r="I279" s="7"/>
      <c r="J279" s="7"/>
      <c r="K279" s="414"/>
    </row>
    <row r="280" spans="1:11" s="25" customFormat="1" ht="9.9499999999999993" customHeight="1">
      <c r="A280" s="30"/>
      <c r="B280" s="3"/>
      <c r="C280" s="3"/>
      <c r="D280" s="30"/>
      <c r="E280" s="7"/>
      <c r="F280" s="7"/>
      <c r="G280" s="7"/>
      <c r="H280" s="7"/>
      <c r="I280" s="7"/>
      <c r="J280" s="7"/>
      <c r="K280" s="414"/>
    </row>
    <row r="281" spans="1:11" s="101" customFormat="1" ht="9.9499999999999993" customHeight="1">
      <c r="A281" s="42" t="s">
        <v>200</v>
      </c>
      <c r="B281" s="100"/>
      <c r="C281" s="100"/>
      <c r="D281" s="42"/>
      <c r="E281" s="105"/>
      <c r="F281" s="105"/>
      <c r="G281" s="106"/>
      <c r="H281" s="106"/>
      <c r="I281" s="105"/>
      <c r="J281" s="56"/>
      <c r="K281" s="414"/>
    </row>
    <row r="282" spans="1:11" s="25" customFormat="1" ht="8.85" customHeight="1">
      <c r="A282" s="1"/>
      <c r="B282" s="3"/>
      <c r="C282" s="3"/>
      <c r="D282" s="2"/>
      <c r="E282" s="22"/>
      <c r="F282" s="22"/>
      <c r="G282" s="24"/>
      <c r="H282" s="24"/>
      <c r="I282" s="22"/>
      <c r="J282" s="7"/>
      <c r="K282" s="414"/>
    </row>
    <row r="283" spans="1:11" s="25" customFormat="1" ht="8.65" customHeight="1">
      <c r="A283" s="18" t="s">
        <v>186</v>
      </c>
      <c r="B283" s="19"/>
      <c r="C283" s="19"/>
      <c r="D283" s="5"/>
      <c r="E283" s="13">
        <v>0</v>
      </c>
      <c r="F283" s="13">
        <v>0</v>
      </c>
      <c r="G283" s="13">
        <v>0</v>
      </c>
      <c r="H283" s="13">
        <v>0</v>
      </c>
      <c r="I283" s="14">
        <v>0</v>
      </c>
      <c r="J283" s="7"/>
      <c r="K283" s="414"/>
    </row>
    <row r="284" spans="1:11" s="25" customFormat="1" ht="8.65" customHeight="1">
      <c r="A284" s="18" t="s">
        <v>189</v>
      </c>
      <c r="B284" s="19"/>
      <c r="C284" s="19"/>
      <c r="D284" s="5"/>
      <c r="E284" s="13">
        <v>37397</v>
      </c>
      <c r="F284" s="13">
        <v>33903</v>
      </c>
      <c r="G284" s="13">
        <v>18648</v>
      </c>
      <c r="H284" s="13">
        <v>16970</v>
      </c>
      <c r="I284" s="14">
        <v>0</v>
      </c>
      <c r="J284" s="7"/>
      <c r="K284" s="414"/>
    </row>
    <row r="285" spans="1:11" s="25" customFormat="1" ht="8.65" customHeight="1">
      <c r="A285" s="18" t="s">
        <v>166</v>
      </c>
      <c r="B285" s="19"/>
      <c r="C285" s="19"/>
      <c r="D285" s="5"/>
      <c r="E285" s="13">
        <v>0</v>
      </c>
      <c r="F285" s="13">
        <v>0</v>
      </c>
      <c r="G285" s="13">
        <v>0</v>
      </c>
      <c r="H285" s="13">
        <v>0</v>
      </c>
      <c r="I285" s="14">
        <v>0</v>
      </c>
      <c r="J285" s="7"/>
      <c r="K285" s="414"/>
    </row>
    <row r="286" spans="1:11" s="25" customFormat="1" ht="8.65" customHeight="1">
      <c r="A286" s="18"/>
      <c r="B286" s="19"/>
      <c r="C286" s="19"/>
      <c r="D286" s="5"/>
      <c r="E286" s="13"/>
      <c r="F286" s="13"/>
      <c r="G286" s="13"/>
      <c r="H286" s="13"/>
      <c r="I286" s="14"/>
      <c r="J286" s="7"/>
      <c r="K286" s="414"/>
    </row>
    <row r="287" spans="1:11" s="101" customFormat="1" ht="9.9499999999999993" customHeight="1">
      <c r="A287" s="98" t="s">
        <v>201</v>
      </c>
      <c r="B287" s="125"/>
      <c r="C287" s="125"/>
      <c r="D287" s="99"/>
      <c r="E287" s="55">
        <v>37397</v>
      </c>
      <c r="F287" s="55">
        <v>33903</v>
      </c>
      <c r="G287" s="55">
        <v>18648</v>
      </c>
      <c r="H287" s="55">
        <v>16970</v>
      </c>
      <c r="I287" s="55">
        <v>0</v>
      </c>
      <c r="J287" s="56"/>
      <c r="K287" s="414"/>
    </row>
    <row r="288" spans="1:11" s="25" customFormat="1" ht="8.65" customHeight="1">
      <c r="A288" s="3"/>
      <c r="B288" s="3"/>
      <c r="C288" s="3"/>
      <c r="D288" s="2"/>
      <c r="E288" s="22"/>
      <c r="F288" s="22"/>
      <c r="G288" s="24"/>
      <c r="H288" s="24"/>
      <c r="I288" s="22"/>
      <c r="J288" s="7"/>
      <c r="K288" s="414"/>
    </row>
    <row r="289" spans="1:12" s="25" customFormat="1" ht="8.65" customHeight="1">
      <c r="A289" s="3"/>
      <c r="B289" s="3"/>
      <c r="C289" s="3"/>
      <c r="D289" s="2"/>
      <c r="E289" s="22"/>
      <c r="F289" s="22"/>
      <c r="G289" s="24"/>
      <c r="H289" s="24"/>
      <c r="I289" s="22"/>
      <c r="J289" s="7"/>
      <c r="K289" s="414"/>
    </row>
    <row r="290" spans="1:12" s="101" customFormat="1" ht="9.9499999999999993" customHeight="1">
      <c r="A290" s="42" t="s">
        <v>199</v>
      </c>
      <c r="B290" s="100"/>
      <c r="C290" s="100"/>
      <c r="D290" s="42"/>
      <c r="E290" s="105"/>
      <c r="F290" s="105"/>
      <c r="G290" s="106"/>
      <c r="H290" s="106"/>
      <c r="I290" s="105"/>
      <c r="J290" s="56"/>
      <c r="K290" s="414"/>
    </row>
    <row r="291" spans="1:12" s="25" customFormat="1" ht="8.65" customHeight="1">
      <c r="A291" s="1"/>
      <c r="B291" s="3"/>
      <c r="C291" s="3"/>
      <c r="D291" s="1"/>
      <c r="E291" s="7"/>
      <c r="F291" s="7"/>
      <c r="G291" s="7"/>
      <c r="H291" s="7"/>
      <c r="I291" s="7"/>
      <c r="J291" s="3"/>
      <c r="K291" s="414"/>
    </row>
    <row r="292" spans="1:12" s="25" customFormat="1" ht="8.65" customHeight="1">
      <c r="A292" s="18" t="s">
        <v>184</v>
      </c>
      <c r="B292" s="19"/>
      <c r="C292" s="19"/>
      <c r="D292" s="17" t="s">
        <v>167</v>
      </c>
      <c r="E292" s="13">
        <v>0</v>
      </c>
      <c r="F292" s="13">
        <v>0</v>
      </c>
      <c r="G292" s="13">
        <v>0</v>
      </c>
      <c r="H292" s="13">
        <v>0</v>
      </c>
      <c r="I292" s="14">
        <v>0</v>
      </c>
      <c r="J292" s="3"/>
      <c r="K292" s="414"/>
    </row>
    <row r="293" spans="1:12" s="25" customFormat="1" ht="8.65" customHeight="1">
      <c r="A293" s="18" t="s">
        <v>185</v>
      </c>
      <c r="B293" s="19"/>
      <c r="C293" s="19"/>
      <c r="D293" s="17" t="s">
        <v>168</v>
      </c>
      <c r="E293" s="13">
        <v>0</v>
      </c>
      <c r="F293" s="13">
        <v>0</v>
      </c>
      <c r="G293" s="13">
        <v>0</v>
      </c>
      <c r="H293" s="13">
        <v>0</v>
      </c>
      <c r="I293" s="14">
        <v>0</v>
      </c>
      <c r="J293" s="3"/>
      <c r="K293" s="414"/>
    </row>
    <row r="294" spans="1:12" s="25" customFormat="1" ht="8.65" customHeight="1">
      <c r="A294" s="18" t="s">
        <v>186</v>
      </c>
      <c r="B294" s="19"/>
      <c r="C294" s="19"/>
      <c r="D294" s="17" t="s">
        <v>169</v>
      </c>
      <c r="E294" s="13">
        <v>0</v>
      </c>
      <c r="F294" s="13">
        <v>0</v>
      </c>
      <c r="G294" s="13">
        <v>0</v>
      </c>
      <c r="H294" s="13">
        <v>0</v>
      </c>
      <c r="I294" s="14">
        <v>0</v>
      </c>
      <c r="J294" s="3"/>
      <c r="K294" s="414"/>
    </row>
    <row r="295" spans="1:12" s="25" customFormat="1" ht="8.65" customHeight="1">
      <c r="A295" s="18" t="s">
        <v>187</v>
      </c>
      <c r="B295" s="19"/>
      <c r="C295" s="19"/>
      <c r="D295" s="17" t="s">
        <v>165</v>
      </c>
      <c r="E295" s="13">
        <v>3398</v>
      </c>
      <c r="F295" s="13">
        <v>6852</v>
      </c>
      <c r="G295" s="13">
        <v>0</v>
      </c>
      <c r="H295" s="13">
        <v>0</v>
      </c>
      <c r="I295" s="14">
        <v>0</v>
      </c>
      <c r="J295" s="3"/>
      <c r="K295" s="414"/>
    </row>
    <row r="296" spans="1:12" s="25" customFormat="1" ht="8.65" customHeight="1">
      <c r="A296" s="18" t="s">
        <v>188</v>
      </c>
      <c r="B296" s="19"/>
      <c r="C296" s="19"/>
      <c r="D296" s="17" t="s">
        <v>170</v>
      </c>
      <c r="E296" s="13">
        <v>0</v>
      </c>
      <c r="F296" s="13">
        <v>0</v>
      </c>
      <c r="G296" s="13">
        <v>4145</v>
      </c>
      <c r="H296" s="13">
        <v>0</v>
      </c>
      <c r="I296" s="14">
        <v>0</v>
      </c>
      <c r="J296" s="3"/>
      <c r="K296" s="414"/>
    </row>
    <row r="297" spans="1:12" s="25" customFormat="1" ht="8.65" customHeight="1">
      <c r="A297" s="18" t="s">
        <v>189</v>
      </c>
      <c r="B297" s="19"/>
      <c r="C297" s="19"/>
      <c r="D297" s="17" t="s">
        <v>209</v>
      </c>
      <c r="E297" s="13">
        <v>0</v>
      </c>
      <c r="F297" s="13">
        <v>0</v>
      </c>
      <c r="G297" s="13">
        <v>0</v>
      </c>
      <c r="H297" s="13">
        <v>0</v>
      </c>
      <c r="I297" s="14">
        <v>0</v>
      </c>
      <c r="J297" s="3"/>
      <c r="K297" s="414"/>
    </row>
    <row r="298" spans="1:12" s="25" customFormat="1" ht="8.65" customHeight="1">
      <c r="A298" s="18" t="s">
        <v>166</v>
      </c>
      <c r="B298" s="19"/>
      <c r="C298" s="19"/>
      <c r="D298" s="17" t="s">
        <v>210</v>
      </c>
      <c r="E298" s="13">
        <v>0</v>
      </c>
      <c r="F298" s="13">
        <v>0</v>
      </c>
      <c r="G298" s="13">
        <v>0</v>
      </c>
      <c r="H298" s="13">
        <v>0</v>
      </c>
      <c r="I298" s="14">
        <v>0</v>
      </c>
      <c r="J298" s="3"/>
      <c r="K298" s="414"/>
    </row>
    <row r="299" spans="1:12" s="25" customFormat="1" ht="8.65" customHeight="1">
      <c r="A299" s="18" t="s">
        <v>213</v>
      </c>
      <c r="B299" s="19"/>
      <c r="C299" s="19"/>
      <c r="D299" s="17"/>
      <c r="E299" s="13">
        <v>0</v>
      </c>
      <c r="F299" s="13">
        <v>0</v>
      </c>
      <c r="G299" s="13">
        <v>0</v>
      </c>
      <c r="H299" s="13">
        <v>0</v>
      </c>
      <c r="I299" s="14">
        <v>0</v>
      </c>
      <c r="J299" s="3"/>
      <c r="K299" s="414"/>
    </row>
    <row r="300" spans="1:12" s="25" customFormat="1" ht="8.65" customHeight="1">
      <c r="A300" s="18"/>
      <c r="B300" s="19"/>
      <c r="C300" s="19"/>
      <c r="D300" s="5"/>
      <c r="E300" s="13"/>
      <c r="F300" s="13"/>
      <c r="G300" s="13"/>
      <c r="H300" s="13"/>
      <c r="I300" s="13"/>
      <c r="J300" s="3"/>
      <c r="K300" s="414"/>
    </row>
    <row r="301" spans="1:12" s="101" customFormat="1" ht="9.9499999999999993" customHeight="1">
      <c r="A301" s="46" t="s">
        <v>191</v>
      </c>
      <c r="B301" s="125"/>
      <c r="C301" s="125"/>
      <c r="D301" s="91"/>
      <c r="E301" s="69">
        <v>3398</v>
      </c>
      <c r="F301" s="69">
        <v>6852</v>
      </c>
      <c r="G301" s="107">
        <v>4145</v>
      </c>
      <c r="H301" s="107">
        <v>0</v>
      </c>
      <c r="I301" s="69">
        <v>0</v>
      </c>
      <c r="J301" s="108" t="s">
        <v>270</v>
      </c>
      <c r="K301" s="414"/>
      <c r="L301" s="143"/>
    </row>
    <row r="302" spans="1:12" s="25" customFormat="1" ht="8.65" customHeight="1">
      <c r="A302" s="1"/>
      <c r="B302" s="3"/>
      <c r="C302" s="3"/>
      <c r="D302" s="2"/>
      <c r="E302" s="7"/>
      <c r="F302" s="7"/>
      <c r="G302" s="7"/>
      <c r="H302" s="7"/>
      <c r="I302" s="7"/>
      <c r="J302" s="33">
        <v>14395</v>
      </c>
      <c r="K302" s="414"/>
    </row>
    <row r="303" spans="1:12" s="25" customFormat="1" ht="8.65" customHeight="1">
      <c r="A303" s="1"/>
      <c r="B303" s="3"/>
      <c r="C303" s="3"/>
      <c r="D303" s="2"/>
      <c r="E303" s="7"/>
      <c r="F303" s="7"/>
      <c r="G303" s="7"/>
      <c r="H303" s="7"/>
      <c r="I303" s="7"/>
      <c r="J303" s="3"/>
      <c r="K303" s="414"/>
    </row>
    <row r="304" spans="1:12" s="101" customFormat="1" ht="9.9499999999999993" customHeight="1">
      <c r="A304" s="42" t="s">
        <v>202</v>
      </c>
      <c r="B304" s="100"/>
      <c r="C304" s="100"/>
      <c r="D304" s="42"/>
      <c r="E304" s="105"/>
      <c r="F304" s="105"/>
      <c r="G304" s="106"/>
      <c r="H304" s="106"/>
      <c r="I304" s="105"/>
      <c r="J304" s="56"/>
      <c r="K304" s="414"/>
    </row>
    <row r="305" spans="1:11" s="25" customFormat="1" ht="8.65" customHeight="1">
      <c r="A305" s="1"/>
      <c r="B305" s="3"/>
      <c r="C305" s="3"/>
      <c r="D305" s="1"/>
      <c r="E305" s="7"/>
      <c r="F305" s="7"/>
      <c r="G305" s="7"/>
      <c r="H305" s="7"/>
      <c r="I305" s="7"/>
      <c r="J305" s="3"/>
      <c r="K305" s="414"/>
    </row>
    <row r="306" spans="1:11" s="25" customFormat="1" ht="8.65" customHeight="1">
      <c r="A306" s="18" t="s">
        <v>184</v>
      </c>
      <c r="B306" s="19"/>
      <c r="C306" s="19"/>
      <c r="D306" s="17" t="s">
        <v>171</v>
      </c>
      <c r="E306" s="13">
        <v>0</v>
      </c>
      <c r="F306" s="13">
        <v>0</v>
      </c>
      <c r="G306" s="13">
        <v>0</v>
      </c>
      <c r="H306" s="13">
        <v>0</v>
      </c>
      <c r="I306" s="14">
        <v>0</v>
      </c>
      <c r="J306" s="3"/>
      <c r="K306" s="414"/>
    </row>
    <row r="307" spans="1:11" s="25" customFormat="1" ht="8.65" customHeight="1">
      <c r="A307" s="18" t="s">
        <v>185</v>
      </c>
      <c r="B307" s="19"/>
      <c r="C307" s="19"/>
      <c r="D307" s="17" t="s">
        <v>172</v>
      </c>
      <c r="E307" s="13">
        <v>0</v>
      </c>
      <c r="F307" s="13">
        <v>0</v>
      </c>
      <c r="G307" s="13">
        <v>0</v>
      </c>
      <c r="H307" s="13">
        <v>0</v>
      </c>
      <c r="I307" s="14">
        <v>0</v>
      </c>
      <c r="J307" s="3"/>
      <c r="K307" s="414"/>
    </row>
    <row r="308" spans="1:11" s="25" customFormat="1" ht="8.65" customHeight="1">
      <c r="A308" s="18" t="s">
        <v>186</v>
      </c>
      <c r="B308" s="19"/>
      <c r="C308" s="19"/>
      <c r="D308" s="17" t="s">
        <v>173</v>
      </c>
      <c r="E308" s="13">
        <v>11666</v>
      </c>
      <c r="F308" s="13">
        <v>1471</v>
      </c>
      <c r="G308" s="13">
        <v>8529</v>
      </c>
      <c r="H308" s="13">
        <v>9778</v>
      </c>
      <c r="I308" s="14">
        <v>25721</v>
      </c>
      <c r="J308" s="3"/>
      <c r="K308" s="414"/>
    </row>
    <row r="309" spans="1:11" s="25" customFormat="1" ht="8.65" customHeight="1">
      <c r="A309" s="18" t="s">
        <v>187</v>
      </c>
      <c r="B309" s="19"/>
      <c r="C309" s="19"/>
      <c r="D309" s="17" t="s">
        <v>174</v>
      </c>
      <c r="E309" s="13">
        <v>323539</v>
      </c>
      <c r="F309" s="13">
        <v>325623</v>
      </c>
      <c r="G309" s="13">
        <v>310785</v>
      </c>
      <c r="H309" s="13">
        <v>303059</v>
      </c>
      <c r="I309" s="14">
        <v>321104</v>
      </c>
      <c r="J309" s="3"/>
      <c r="K309" s="414"/>
    </row>
    <row r="310" spans="1:11" s="25" customFormat="1" ht="8.65" customHeight="1">
      <c r="A310" s="18" t="s">
        <v>188</v>
      </c>
      <c r="B310" s="19"/>
      <c r="C310" s="19"/>
      <c r="D310" s="17" t="s">
        <v>175</v>
      </c>
      <c r="E310" s="13">
        <v>0</v>
      </c>
      <c r="F310" s="13">
        <v>0</v>
      </c>
      <c r="G310" s="13">
        <v>0</v>
      </c>
      <c r="H310" s="13">
        <v>713</v>
      </c>
      <c r="I310" s="14">
        <v>8113</v>
      </c>
      <c r="J310" s="3"/>
      <c r="K310" s="414"/>
    </row>
    <row r="311" spans="1:11" s="25" customFormat="1" ht="8.65" customHeight="1">
      <c r="A311" s="18" t="s">
        <v>189</v>
      </c>
      <c r="B311" s="19"/>
      <c r="C311" s="19"/>
      <c r="D311" s="17" t="s">
        <v>211</v>
      </c>
      <c r="E311" s="13">
        <v>95000</v>
      </c>
      <c r="F311" s="13">
        <v>151170</v>
      </c>
      <c r="G311" s="13">
        <v>151170</v>
      </c>
      <c r="H311" s="13">
        <v>108434</v>
      </c>
      <c r="I311" s="14">
        <v>108434</v>
      </c>
      <c r="J311" s="3"/>
      <c r="K311" s="414"/>
    </row>
    <row r="312" spans="1:11" s="25" customFormat="1" ht="8.65" customHeight="1">
      <c r="A312" s="18" t="s">
        <v>166</v>
      </c>
      <c r="B312" s="19"/>
      <c r="C312" s="19"/>
      <c r="D312" s="17" t="s">
        <v>212</v>
      </c>
      <c r="E312" s="13">
        <v>0</v>
      </c>
      <c r="F312" s="13">
        <v>0</v>
      </c>
      <c r="G312" s="13">
        <v>0</v>
      </c>
      <c r="H312" s="13">
        <v>0</v>
      </c>
      <c r="I312" s="14">
        <v>0</v>
      </c>
      <c r="J312" s="3"/>
      <c r="K312" s="414"/>
    </row>
    <row r="313" spans="1:11" s="25" customFormat="1" ht="8.65" customHeight="1">
      <c r="A313" s="18"/>
      <c r="B313" s="19"/>
      <c r="C313" s="19"/>
      <c r="D313" s="17"/>
      <c r="E313" s="13"/>
      <c r="F313" s="13"/>
      <c r="G313" s="13"/>
      <c r="H313" s="13"/>
      <c r="I313" s="14"/>
      <c r="J313" s="3"/>
      <c r="K313" s="414"/>
    </row>
    <row r="314" spans="1:11" s="101" customFormat="1" ht="9.9499999999999993" customHeight="1">
      <c r="A314" s="46" t="s">
        <v>190</v>
      </c>
      <c r="B314" s="125"/>
      <c r="C314" s="125"/>
      <c r="D314" s="91"/>
      <c r="E314" s="69">
        <v>430205</v>
      </c>
      <c r="F314" s="69">
        <v>478264</v>
      </c>
      <c r="G314" s="107">
        <v>470484</v>
      </c>
      <c r="H314" s="107">
        <v>421984</v>
      </c>
      <c r="I314" s="69">
        <v>463372</v>
      </c>
      <c r="J314" s="100"/>
      <c r="K314" s="414"/>
    </row>
    <row r="315" spans="1:11" s="25" customFormat="1" ht="8.65" customHeight="1" thickBot="1">
      <c r="A315" s="1"/>
      <c r="B315" s="3"/>
      <c r="C315" s="3"/>
      <c r="D315" s="2"/>
      <c r="E315" s="7"/>
      <c r="F315" s="7"/>
      <c r="G315" s="7"/>
      <c r="H315" s="7"/>
      <c r="I315" s="7"/>
      <c r="J315" s="3"/>
      <c r="K315" s="414"/>
    </row>
    <row r="316" spans="1:11" s="23" customFormat="1" ht="9.9499999999999993" customHeight="1" thickBot="1">
      <c r="A316" s="1145" t="s">
        <v>180</v>
      </c>
      <c r="B316" s="1146"/>
      <c r="C316" s="1147"/>
      <c r="D316" s="64"/>
      <c r="E316" s="7"/>
      <c r="F316" s="7"/>
      <c r="G316" s="7"/>
      <c r="H316" s="7"/>
      <c r="I316" s="7"/>
      <c r="J316" s="7"/>
      <c r="K316" s="414"/>
    </row>
    <row r="317" spans="1:11" s="25" customFormat="1" ht="8.65" customHeight="1">
      <c r="A317" s="1"/>
      <c r="B317" s="3"/>
      <c r="C317" s="3"/>
      <c r="D317" s="2"/>
      <c r="E317" s="7"/>
      <c r="F317" s="7"/>
      <c r="G317" s="7"/>
      <c r="H317" s="7"/>
      <c r="I317" s="7"/>
      <c r="J317" s="3"/>
      <c r="K317" s="414"/>
    </row>
    <row r="318" spans="1:11" s="25" customFormat="1" ht="8.65" customHeight="1">
      <c r="A318" s="18" t="s">
        <v>204</v>
      </c>
      <c r="B318" s="19"/>
      <c r="C318" s="19"/>
      <c r="D318" s="17" t="s">
        <v>161</v>
      </c>
      <c r="E318" s="13">
        <v>315036</v>
      </c>
      <c r="F318" s="13">
        <v>352746</v>
      </c>
      <c r="G318" s="13">
        <v>352746</v>
      </c>
      <c r="H318" s="13">
        <v>352746</v>
      </c>
      <c r="I318" s="14">
        <v>352746</v>
      </c>
      <c r="J318" s="3"/>
      <c r="K318" s="414"/>
    </row>
    <row r="319" spans="1:11" s="25" customFormat="1" ht="8.65" customHeight="1">
      <c r="A319" s="18" t="s">
        <v>179</v>
      </c>
      <c r="B319" s="19"/>
      <c r="C319" s="19"/>
      <c r="D319" s="17" t="s">
        <v>161</v>
      </c>
      <c r="E319" s="13">
        <v>267860</v>
      </c>
      <c r="F319" s="13">
        <v>279124</v>
      </c>
      <c r="G319" s="13">
        <v>297384</v>
      </c>
      <c r="H319" s="13">
        <v>311684</v>
      </c>
      <c r="I319" s="14">
        <v>317766</v>
      </c>
      <c r="J319" s="3"/>
      <c r="K319" s="414"/>
    </row>
    <row r="320" spans="1:11" s="25" customFormat="1" ht="8.65" customHeight="1">
      <c r="A320" s="18" t="s">
        <v>159</v>
      </c>
      <c r="B320" s="19"/>
      <c r="C320" s="19"/>
      <c r="D320" s="17" t="s">
        <v>161</v>
      </c>
      <c r="E320" s="13">
        <v>397878</v>
      </c>
      <c r="F320" s="13">
        <v>442594</v>
      </c>
      <c r="G320" s="13">
        <v>466267</v>
      </c>
      <c r="H320" s="13">
        <v>466562</v>
      </c>
      <c r="I320" s="14">
        <v>475217</v>
      </c>
      <c r="J320" s="3"/>
      <c r="K320" s="414"/>
    </row>
    <row r="321" spans="1:12" s="25" customFormat="1" ht="8.65" customHeight="1">
      <c r="A321" s="18"/>
      <c r="B321" s="19"/>
      <c r="C321" s="19"/>
      <c r="D321" s="17"/>
      <c r="E321" s="13"/>
      <c r="F321" s="13"/>
      <c r="G321" s="13"/>
      <c r="H321" s="13"/>
      <c r="I321" s="14"/>
      <c r="J321" s="3"/>
      <c r="K321" s="414"/>
    </row>
    <row r="322" spans="1:12" s="101" customFormat="1" ht="8.65" customHeight="1">
      <c r="A322" s="46" t="s">
        <v>192</v>
      </c>
      <c r="B322" s="125"/>
      <c r="C322" s="125"/>
      <c r="D322" s="91" t="s">
        <v>176</v>
      </c>
      <c r="E322" s="69">
        <v>1410979</v>
      </c>
      <c r="F322" s="69">
        <v>1552728</v>
      </c>
      <c r="G322" s="107">
        <v>1586881</v>
      </c>
      <c r="H322" s="107">
        <v>1552976</v>
      </c>
      <c r="I322" s="69">
        <v>1609101</v>
      </c>
      <c r="J322" s="108" t="s">
        <v>270</v>
      </c>
      <c r="K322" s="414"/>
      <c r="L322" s="143"/>
    </row>
    <row r="323" spans="1:12" s="25" customFormat="1" ht="8.65" customHeight="1" thickBot="1">
      <c r="A323" s="37"/>
      <c r="B323" s="81"/>
      <c r="C323" s="81"/>
      <c r="D323" s="37"/>
      <c r="E323" s="87"/>
      <c r="F323" s="87"/>
      <c r="G323" s="88"/>
      <c r="H323" s="88"/>
      <c r="I323" s="87"/>
      <c r="J323" s="33">
        <v>7712665</v>
      </c>
      <c r="K323" s="414"/>
    </row>
    <row r="324" spans="1:12" s="23" customFormat="1" ht="9.9499999999999993" customHeight="1" thickBot="1">
      <c r="A324" s="1145" t="s">
        <v>257</v>
      </c>
      <c r="B324" s="1146"/>
      <c r="C324" s="1147"/>
      <c r="D324" s="64"/>
      <c r="E324" s="7"/>
      <c r="F324" s="7"/>
      <c r="G324" s="7"/>
      <c r="H324" s="7"/>
      <c r="I324" s="7"/>
      <c r="J324" s="7"/>
      <c r="K324" s="414"/>
    </row>
    <row r="325" spans="1:12" s="25" customFormat="1" ht="9.9499999999999993" customHeight="1">
      <c r="A325" s="37"/>
      <c r="B325" s="81"/>
      <c r="C325" s="81"/>
      <c r="D325" s="37"/>
      <c r="E325" s="87"/>
      <c r="F325" s="87"/>
      <c r="G325" s="88"/>
      <c r="H325" s="88"/>
      <c r="I325" s="87"/>
      <c r="J325" s="7"/>
      <c r="K325" s="414"/>
    </row>
    <row r="326" spans="1:12" s="25" customFormat="1" ht="9.9499999999999993" customHeight="1">
      <c r="A326" s="139" t="s">
        <v>267</v>
      </c>
      <c r="B326" s="139"/>
      <c r="C326" s="146"/>
      <c r="D326" s="58"/>
      <c r="E326" s="85"/>
      <c r="F326" s="85"/>
      <c r="G326" s="86"/>
      <c r="H326" s="86"/>
      <c r="I326" s="85"/>
      <c r="J326" s="7"/>
      <c r="K326" s="414"/>
    </row>
    <row r="327" spans="1:12" s="25" customFormat="1" ht="9.9499999999999993" customHeight="1">
      <c r="A327" s="140" t="s">
        <v>182</v>
      </c>
      <c r="B327" s="140"/>
      <c r="C327" s="147"/>
      <c r="D327" s="58"/>
      <c r="E327" s="13">
        <v>203591</v>
      </c>
      <c r="F327" s="13">
        <v>201959</v>
      </c>
      <c r="G327" s="13">
        <v>189642</v>
      </c>
      <c r="H327" s="13">
        <v>199755</v>
      </c>
      <c r="I327" s="14">
        <v>208481</v>
      </c>
      <c r="J327" s="7"/>
      <c r="K327" s="414"/>
    </row>
    <row r="328" spans="1:12" s="25" customFormat="1" ht="9.9499999999999993" customHeight="1">
      <c r="A328" s="140" t="s">
        <v>256</v>
      </c>
      <c r="B328" s="140"/>
      <c r="C328" s="146" t="s">
        <v>268</v>
      </c>
      <c r="D328" s="151"/>
      <c r="E328" s="13"/>
      <c r="F328" s="13"/>
      <c r="G328" s="13"/>
      <c r="H328" s="13">
        <v>0</v>
      </c>
      <c r="I328" s="14">
        <v>0</v>
      </c>
      <c r="J328" s="7"/>
      <c r="K328" s="414"/>
    </row>
    <row r="329" spans="1:12" s="25" customFormat="1" ht="9.9499999999999993" customHeight="1">
      <c r="A329" s="140" t="s">
        <v>255</v>
      </c>
      <c r="B329" s="140"/>
      <c r="C329" s="146" t="s">
        <v>268</v>
      </c>
      <c r="D329" s="151"/>
      <c r="E329" s="85"/>
      <c r="F329" s="85"/>
      <c r="G329" s="86"/>
      <c r="H329" s="13">
        <v>-167750</v>
      </c>
      <c r="I329" s="14">
        <v>-173055</v>
      </c>
      <c r="J329" s="7"/>
      <c r="K329" s="414"/>
    </row>
    <row r="330" spans="1:12" s="25" customFormat="1" ht="8.65" customHeight="1">
      <c r="A330" s="139" t="s">
        <v>263</v>
      </c>
      <c r="B330" s="139"/>
      <c r="C330" s="146"/>
      <c r="D330" s="58"/>
      <c r="E330" s="85"/>
      <c r="F330" s="85"/>
      <c r="G330" s="86"/>
      <c r="H330" s="86"/>
      <c r="I330" s="85"/>
      <c r="J330" s="7"/>
      <c r="K330" s="414"/>
    </row>
    <row r="331" spans="1:12" s="25" customFormat="1" ht="8.65" customHeight="1">
      <c r="A331" s="140" t="s">
        <v>253</v>
      </c>
      <c r="B331" s="140"/>
      <c r="C331" s="146" t="s">
        <v>268</v>
      </c>
      <c r="D331" s="148" t="s">
        <v>272</v>
      </c>
      <c r="E331" s="13"/>
      <c r="F331" s="85"/>
      <c r="G331" s="86"/>
      <c r="H331" s="13">
        <v>5637</v>
      </c>
      <c r="I331" s="14">
        <v>4409</v>
      </c>
      <c r="J331" s="7"/>
      <c r="K331" s="414"/>
    </row>
    <row r="332" spans="1:12" s="25" customFormat="1" ht="8.65" customHeight="1">
      <c r="A332" s="140" t="s">
        <v>182</v>
      </c>
      <c r="B332" s="140"/>
      <c r="C332" s="147"/>
      <c r="D332" s="58"/>
      <c r="E332" s="13">
        <v>51793</v>
      </c>
      <c r="F332" s="13">
        <v>47916</v>
      </c>
      <c r="G332" s="13">
        <v>61582</v>
      </c>
      <c r="H332" s="13">
        <v>57895</v>
      </c>
      <c r="I332" s="14">
        <v>51325</v>
      </c>
      <c r="J332" s="7"/>
      <c r="K332" s="414"/>
    </row>
    <row r="333" spans="1:12" s="25" customFormat="1" ht="8.65" customHeight="1">
      <c r="A333" s="140" t="s">
        <v>254</v>
      </c>
      <c r="B333" s="140"/>
      <c r="C333" s="147"/>
      <c r="D333" s="58"/>
      <c r="E333" s="13">
        <v>-44892</v>
      </c>
      <c r="F333" s="13">
        <v>-44378</v>
      </c>
      <c r="G333" s="13">
        <v>-43343</v>
      </c>
      <c r="H333" s="13">
        <v>-46769</v>
      </c>
      <c r="I333" s="14">
        <v>-47887</v>
      </c>
      <c r="J333" s="7"/>
      <c r="K333" s="414"/>
    </row>
    <row r="334" spans="1:12" s="25" customFormat="1" ht="8.65" customHeight="1">
      <c r="A334" s="139" t="s">
        <v>264</v>
      </c>
      <c r="B334" s="139"/>
      <c r="C334" s="146" t="s">
        <v>268</v>
      </c>
      <c r="D334" s="151"/>
      <c r="E334" s="13"/>
      <c r="F334" s="85"/>
      <c r="G334" s="86"/>
      <c r="H334" s="86"/>
      <c r="I334" s="85"/>
      <c r="J334" s="7"/>
      <c r="K334" s="414"/>
    </row>
    <row r="335" spans="1:12" s="25" customFormat="1" ht="8.65" customHeight="1">
      <c r="A335" s="140" t="s">
        <v>250</v>
      </c>
      <c r="B335" s="140"/>
      <c r="C335" s="1158" t="s">
        <v>269</v>
      </c>
      <c r="D335" s="1159"/>
      <c r="E335" s="85"/>
      <c r="F335" s="85"/>
      <c r="G335" s="86"/>
      <c r="H335" s="13">
        <v>55982</v>
      </c>
      <c r="I335" s="14">
        <v>56144</v>
      </c>
      <c r="J335" s="7"/>
      <c r="K335" s="414"/>
    </row>
    <row r="336" spans="1:12" s="25" customFormat="1" ht="8.65" customHeight="1">
      <c r="A336" s="139" t="s">
        <v>265</v>
      </c>
      <c r="B336" s="139"/>
      <c r="C336" s="146"/>
      <c r="D336" s="58"/>
      <c r="E336" s="85"/>
      <c r="F336" s="85"/>
      <c r="G336" s="86"/>
      <c r="H336" s="86"/>
      <c r="I336" s="85"/>
      <c r="J336" s="7"/>
      <c r="K336" s="414"/>
    </row>
    <row r="337" spans="1:11" s="25" customFormat="1" ht="8.65" customHeight="1">
      <c r="A337" s="140" t="s">
        <v>248</v>
      </c>
      <c r="B337" s="140"/>
      <c r="C337" s="146" t="s">
        <v>268</v>
      </c>
      <c r="D337" s="149" t="s">
        <v>273</v>
      </c>
      <c r="E337" s="85"/>
      <c r="F337" s="85"/>
      <c r="G337" s="86"/>
      <c r="H337" s="13">
        <v>20026</v>
      </c>
      <c r="I337" s="14">
        <v>20722</v>
      </c>
      <c r="J337" s="7"/>
      <c r="K337" s="414"/>
    </row>
    <row r="338" spans="1:11" s="25" customFormat="1" ht="8.65" customHeight="1">
      <c r="A338" s="140" t="s">
        <v>249</v>
      </c>
      <c r="B338" s="140"/>
      <c r="C338" s="146" t="s">
        <v>268</v>
      </c>
      <c r="D338" s="149" t="s">
        <v>274</v>
      </c>
      <c r="E338" s="85"/>
      <c r="F338" s="85"/>
      <c r="G338" s="86"/>
      <c r="H338" s="13">
        <v>56484</v>
      </c>
      <c r="I338" s="14">
        <v>56178</v>
      </c>
      <c r="J338" s="7"/>
      <c r="K338" s="414"/>
    </row>
    <row r="339" spans="1:11" s="25" customFormat="1" ht="8.65" customHeight="1">
      <c r="A339" s="140" t="s">
        <v>182</v>
      </c>
      <c r="B339" s="140"/>
      <c r="C339" s="147"/>
      <c r="D339" s="17"/>
      <c r="E339" s="13">
        <v>75468</v>
      </c>
      <c r="F339" s="13">
        <v>81648</v>
      </c>
      <c r="G339" s="13">
        <v>83160</v>
      </c>
      <c r="H339" s="13">
        <v>84075</v>
      </c>
      <c r="I339" s="14">
        <v>85978</v>
      </c>
      <c r="J339" s="7"/>
      <c r="K339" s="414"/>
    </row>
    <row r="340" spans="1:11" s="25" customFormat="1" ht="8.65" customHeight="1">
      <c r="A340" s="1160" t="s">
        <v>251</v>
      </c>
      <c r="B340" s="1161"/>
      <c r="C340" s="147"/>
      <c r="D340" s="17"/>
      <c r="E340" s="13">
        <v>-74038</v>
      </c>
      <c r="F340" s="13">
        <v>-77037</v>
      </c>
      <c r="G340" s="13">
        <v>-83160</v>
      </c>
      <c r="H340" s="13">
        <v>-84075</v>
      </c>
      <c r="I340" s="14">
        <v>-85978</v>
      </c>
      <c r="J340" s="7"/>
      <c r="K340" s="414"/>
    </row>
    <row r="341" spans="1:11" s="25" customFormat="1" ht="8.65" customHeight="1">
      <c r="A341" s="139" t="s">
        <v>266</v>
      </c>
      <c r="B341" s="139"/>
      <c r="C341" s="147"/>
      <c r="D341" s="58"/>
      <c r="E341" s="85"/>
      <c r="F341" s="85"/>
      <c r="G341" s="86"/>
      <c r="H341" s="86"/>
      <c r="I341" s="13"/>
      <c r="J341" s="7"/>
      <c r="K341" s="414"/>
    </row>
    <row r="342" spans="1:11" s="25" customFormat="1" ht="8.65" customHeight="1">
      <c r="A342" s="140" t="s">
        <v>182</v>
      </c>
      <c r="B342" s="140"/>
      <c r="C342" s="146" t="s">
        <v>268</v>
      </c>
      <c r="D342" s="151"/>
      <c r="E342" s="85"/>
      <c r="F342" s="85"/>
      <c r="G342" s="86"/>
      <c r="H342" s="13">
        <v>25206</v>
      </c>
      <c r="I342" s="14">
        <v>26301</v>
      </c>
      <c r="J342" s="7"/>
      <c r="K342" s="414"/>
    </row>
    <row r="343" spans="1:11" s="25" customFormat="1" ht="8.65" customHeight="1">
      <c r="A343" s="140" t="s">
        <v>252</v>
      </c>
      <c r="B343" s="140"/>
      <c r="C343" s="146" t="s">
        <v>268</v>
      </c>
      <c r="D343" s="151"/>
      <c r="E343" s="85"/>
      <c r="F343" s="85"/>
      <c r="G343" s="86"/>
      <c r="H343" s="13">
        <v>-4042</v>
      </c>
      <c r="I343" s="14">
        <v>-5547</v>
      </c>
      <c r="J343" s="7"/>
      <c r="K343" s="414"/>
    </row>
    <row r="344" spans="1:11" s="25" customFormat="1" ht="9.9499999999999993" customHeight="1" thickBot="1">
      <c r="A344" s="3"/>
      <c r="B344" s="3"/>
      <c r="C344" s="3"/>
      <c r="D344" s="35"/>
      <c r="E344" s="7"/>
      <c r="F344" s="7"/>
      <c r="G344" s="7"/>
      <c r="H344" s="7"/>
      <c r="I344" s="7"/>
      <c r="J344" s="7"/>
      <c r="K344" s="414"/>
    </row>
    <row r="345" spans="1:11" s="23" customFormat="1" ht="9.9499999999999993" customHeight="1" thickBot="1">
      <c r="A345" s="1145" t="s">
        <v>247</v>
      </c>
      <c r="B345" s="1146"/>
      <c r="C345" s="1147"/>
      <c r="D345" s="64"/>
      <c r="E345" s="7"/>
      <c r="F345" s="7"/>
      <c r="G345" s="7"/>
      <c r="H345" s="7"/>
      <c r="I345" s="7"/>
      <c r="J345" s="7"/>
      <c r="K345" s="414"/>
    </row>
    <row r="346" spans="1:11" s="25" customFormat="1" ht="8.65" customHeight="1">
      <c r="A346" s="3"/>
      <c r="B346" s="3"/>
      <c r="C346" s="3"/>
      <c r="D346" s="35"/>
      <c r="E346" s="7"/>
      <c r="F346" s="7"/>
      <c r="G346" s="7"/>
      <c r="H346" s="7"/>
      <c r="I346" s="7"/>
      <c r="J346" s="7"/>
      <c r="K346" s="414"/>
    </row>
    <row r="347" spans="1:11" s="25" customFormat="1" ht="8.65" customHeight="1">
      <c r="A347" s="3" t="s">
        <v>205</v>
      </c>
      <c r="B347" s="3"/>
      <c r="C347" s="3"/>
      <c r="D347" s="35" t="s">
        <v>275</v>
      </c>
      <c r="E347" s="13">
        <v>11000</v>
      </c>
      <c r="F347" s="13">
        <v>10396</v>
      </c>
      <c r="G347" s="13">
        <v>11087</v>
      </c>
      <c r="H347" s="13">
        <v>10465</v>
      </c>
      <c r="I347" s="14">
        <v>10850</v>
      </c>
      <c r="J347" s="3"/>
      <c r="K347" s="414"/>
    </row>
    <row r="348" spans="1:11" s="25" customFormat="1" ht="9.9499999999999993" customHeight="1" thickBot="1">
      <c r="A348" s="3"/>
      <c r="B348" s="3"/>
      <c r="C348" s="3"/>
      <c r="D348" s="35"/>
      <c r="E348" s="7"/>
      <c r="F348" s="7"/>
      <c r="G348" s="7"/>
      <c r="H348" s="7"/>
      <c r="I348" s="7"/>
      <c r="J348" s="3"/>
      <c r="K348" s="414"/>
    </row>
    <row r="349" spans="1:11" s="23" customFormat="1" ht="9.9499999999999993" customHeight="1" thickBot="1">
      <c r="A349" s="1145" t="s">
        <v>246</v>
      </c>
      <c r="B349" s="1146"/>
      <c r="C349" s="1147"/>
      <c r="D349" s="64"/>
      <c r="E349" s="7"/>
      <c r="F349" s="7"/>
      <c r="G349" s="7"/>
      <c r="H349" s="7"/>
      <c r="I349" s="7"/>
      <c r="J349" s="7"/>
      <c r="K349" s="414"/>
    </row>
    <row r="350" spans="1:11" s="25" customFormat="1" ht="8.65" customHeight="1">
      <c r="A350" s="3"/>
      <c r="B350" s="3"/>
      <c r="C350" s="3"/>
      <c r="D350" s="35"/>
      <c r="E350" s="7"/>
      <c r="F350" s="7"/>
      <c r="G350" s="7"/>
      <c r="H350" s="7"/>
      <c r="I350" s="7"/>
      <c r="J350" s="3"/>
      <c r="K350" s="414"/>
    </row>
    <row r="351" spans="1:11" s="25" customFormat="1" ht="8.65" customHeight="1">
      <c r="A351" s="18" t="s">
        <v>206</v>
      </c>
      <c r="B351" s="19"/>
      <c r="C351" s="19"/>
      <c r="D351" s="17" t="s">
        <v>279</v>
      </c>
      <c r="E351" s="13">
        <v>44892</v>
      </c>
      <c r="F351" s="13">
        <v>44378</v>
      </c>
      <c r="G351" s="13">
        <v>43343</v>
      </c>
      <c r="H351" s="13">
        <v>46769</v>
      </c>
      <c r="I351" s="13">
        <v>47887</v>
      </c>
      <c r="J351" s="3"/>
      <c r="K351" s="414"/>
    </row>
    <row r="352" spans="1:11" s="25" customFormat="1" ht="8.65" customHeight="1">
      <c r="A352" s="18" t="s">
        <v>207</v>
      </c>
      <c r="B352" s="19"/>
      <c r="C352" s="19"/>
      <c r="D352" s="17" t="s">
        <v>280</v>
      </c>
      <c r="E352" s="13">
        <v>74038</v>
      </c>
      <c r="F352" s="13">
        <v>77037</v>
      </c>
      <c r="G352" s="13">
        <v>83160</v>
      </c>
      <c r="H352" s="13">
        <v>84075</v>
      </c>
      <c r="I352" s="13">
        <v>85978</v>
      </c>
      <c r="J352" s="3"/>
      <c r="K352" s="414"/>
    </row>
    <row r="353" spans="1:12" s="25" customFormat="1" ht="8.85" customHeight="1">
      <c r="A353" s="18" t="s">
        <v>208</v>
      </c>
      <c r="B353" s="19"/>
      <c r="C353" s="19"/>
      <c r="D353" s="17" t="s">
        <v>281</v>
      </c>
      <c r="E353" s="13">
        <v>4890</v>
      </c>
      <c r="F353" s="13">
        <v>6885</v>
      </c>
      <c r="G353" s="13">
        <v>6525</v>
      </c>
      <c r="H353" s="13">
        <v>6615</v>
      </c>
      <c r="I353" s="14">
        <v>6525</v>
      </c>
      <c r="J353" s="3"/>
      <c r="K353" s="414"/>
    </row>
    <row r="354" spans="1:12" s="25" customFormat="1" ht="8.65" customHeight="1">
      <c r="A354" s="18" t="s">
        <v>221</v>
      </c>
      <c r="B354" s="19"/>
      <c r="C354" s="19"/>
      <c r="D354" s="17" t="s">
        <v>281</v>
      </c>
      <c r="E354" s="13">
        <v>0</v>
      </c>
      <c r="F354" s="13">
        <v>0</v>
      </c>
      <c r="G354" s="13">
        <v>0</v>
      </c>
      <c r="H354" s="13">
        <v>0</v>
      </c>
      <c r="I354" s="14">
        <v>0</v>
      </c>
      <c r="J354" s="3"/>
      <c r="K354" s="414"/>
    </row>
    <row r="355" spans="1:12" s="25" customFormat="1" ht="8.65" customHeight="1">
      <c r="A355" s="18" t="s">
        <v>217</v>
      </c>
      <c r="B355" s="19"/>
      <c r="C355" s="19"/>
      <c r="D355" s="17" t="s">
        <v>282</v>
      </c>
      <c r="E355" s="13">
        <v>0</v>
      </c>
      <c r="F355" s="13">
        <v>0</v>
      </c>
      <c r="G355" s="13">
        <v>0</v>
      </c>
      <c r="H355" s="13">
        <v>0</v>
      </c>
      <c r="I355" s="14">
        <v>0</v>
      </c>
      <c r="J355" s="3"/>
      <c r="K355" s="414"/>
    </row>
    <row r="356" spans="1:12" s="25" customFormat="1" ht="8.65" customHeight="1">
      <c r="A356" s="18" t="s">
        <v>218</v>
      </c>
      <c r="B356" s="19"/>
      <c r="C356" s="19"/>
      <c r="D356" s="17" t="s">
        <v>283</v>
      </c>
      <c r="E356" s="13">
        <v>0</v>
      </c>
      <c r="F356" s="13">
        <v>0</v>
      </c>
      <c r="G356" s="13">
        <v>0</v>
      </c>
      <c r="H356" s="13">
        <v>0</v>
      </c>
      <c r="I356" s="14">
        <v>0</v>
      </c>
      <c r="J356" s="3"/>
      <c r="K356" s="414"/>
    </row>
    <row r="357" spans="1:12" s="25" customFormat="1" ht="8.65" customHeight="1">
      <c r="A357" s="18"/>
      <c r="B357" s="19"/>
      <c r="C357" s="19"/>
      <c r="D357" s="17"/>
      <c r="E357" s="13"/>
      <c r="F357" s="13"/>
      <c r="G357" s="13"/>
      <c r="H357" s="13"/>
      <c r="I357" s="13"/>
      <c r="J357" s="3"/>
      <c r="K357" s="414"/>
    </row>
    <row r="358" spans="1:12" s="101" customFormat="1" ht="9.9499999999999993" customHeight="1">
      <c r="A358" s="46" t="s">
        <v>160</v>
      </c>
      <c r="B358" s="125"/>
      <c r="C358" s="125"/>
      <c r="D358" s="153"/>
      <c r="E358" s="69">
        <v>123820</v>
      </c>
      <c r="F358" s="69">
        <v>128300</v>
      </c>
      <c r="G358" s="107">
        <v>133028</v>
      </c>
      <c r="H358" s="107">
        <v>137459</v>
      </c>
      <c r="I358" s="69">
        <v>140390</v>
      </c>
      <c r="J358" s="100"/>
      <c r="K358" s="414"/>
    </row>
    <row r="359" spans="1:12" s="25" customFormat="1" ht="9.9499999999999993" customHeight="1" thickBot="1">
      <c r="A359" s="3"/>
      <c r="B359" s="3"/>
      <c r="C359" s="3"/>
      <c r="D359" s="154"/>
      <c r="E359" s="7"/>
      <c r="F359" s="7"/>
      <c r="G359" s="7"/>
      <c r="H359" s="7"/>
      <c r="I359" s="7"/>
      <c r="J359" s="3"/>
      <c r="K359" s="414"/>
    </row>
    <row r="360" spans="1:12" s="23" customFormat="1" ht="9.9499999999999993" customHeight="1" thickBot="1">
      <c r="A360" s="1145" t="s">
        <v>245</v>
      </c>
      <c r="B360" s="1146"/>
      <c r="C360" s="1147"/>
      <c r="D360" s="64"/>
      <c r="E360" s="7"/>
      <c r="F360" s="7"/>
      <c r="G360" s="7"/>
      <c r="H360" s="7"/>
      <c r="I360" s="7"/>
      <c r="J360" s="7"/>
      <c r="K360" s="414"/>
    </row>
    <row r="361" spans="1:12" s="25" customFormat="1" ht="8.65" customHeight="1">
      <c r="A361" s="3"/>
      <c r="B361" s="3"/>
      <c r="C361" s="3"/>
      <c r="D361" s="154"/>
      <c r="E361" s="7"/>
      <c r="F361" s="7"/>
      <c r="G361" s="7"/>
      <c r="H361" s="7"/>
      <c r="I361" s="7"/>
      <c r="J361" s="3"/>
      <c r="K361" s="414"/>
    </row>
    <row r="362" spans="1:12" s="25" customFormat="1" ht="8.85" customHeight="1">
      <c r="A362" s="18" t="s">
        <v>177</v>
      </c>
      <c r="B362" s="19"/>
      <c r="C362" s="19"/>
      <c r="D362" s="17" t="s">
        <v>276</v>
      </c>
      <c r="E362" s="13">
        <v>0</v>
      </c>
      <c r="F362" s="13">
        <v>0</v>
      </c>
      <c r="G362" s="13">
        <v>0</v>
      </c>
      <c r="H362" s="13">
        <v>0</v>
      </c>
      <c r="I362" s="14">
        <v>0</v>
      </c>
      <c r="J362" s="3"/>
      <c r="K362" s="414"/>
    </row>
    <row r="363" spans="1:12" s="25" customFormat="1" ht="8.85" customHeight="1">
      <c r="A363" s="18" t="s">
        <v>178</v>
      </c>
      <c r="B363" s="19"/>
      <c r="C363" s="19"/>
      <c r="D363" s="17" t="s">
        <v>277</v>
      </c>
      <c r="E363" s="13">
        <v>165740</v>
      </c>
      <c r="F363" s="13">
        <v>79271</v>
      </c>
      <c r="G363" s="13">
        <v>110698</v>
      </c>
      <c r="H363" s="13">
        <v>163176</v>
      </c>
      <c r="I363" s="14">
        <v>156404</v>
      </c>
      <c r="J363" s="3"/>
      <c r="K363" s="414"/>
      <c r="L363" s="143"/>
    </row>
    <row r="364" spans="1:12" s="25" customFormat="1" ht="8.85" customHeight="1">
      <c r="A364" s="18" t="s">
        <v>226</v>
      </c>
      <c r="B364" s="19"/>
      <c r="C364" s="19"/>
      <c r="D364" s="17" t="s">
        <v>278</v>
      </c>
      <c r="E364" s="13">
        <v>0</v>
      </c>
      <c r="F364" s="13">
        <v>0</v>
      </c>
      <c r="G364" s="13">
        <v>0</v>
      </c>
      <c r="H364" s="13">
        <v>0</v>
      </c>
      <c r="I364" s="14">
        <v>0</v>
      </c>
      <c r="J364" s="3"/>
      <c r="K364" s="414"/>
    </row>
    <row r="365" spans="1:12" s="25" customFormat="1" ht="8.65" customHeight="1">
      <c r="A365" s="29"/>
      <c r="D365" s="36"/>
      <c r="E365" s="7"/>
      <c r="F365" s="7"/>
      <c r="G365" s="7"/>
      <c r="H365" s="7"/>
      <c r="I365" s="7"/>
      <c r="J365" s="3"/>
      <c r="K365" s="414"/>
    </row>
    <row r="366" spans="1:12" s="25" customFormat="1" ht="8.65" customHeight="1">
      <c r="A366" s="29"/>
      <c r="D366" s="36"/>
      <c r="E366" s="7"/>
      <c r="F366" s="7"/>
      <c r="G366" s="7"/>
      <c r="H366" s="7"/>
      <c r="I366" s="7"/>
      <c r="J366" s="3"/>
      <c r="K366" s="414"/>
    </row>
  </sheetData>
  <mergeCells count="35">
    <mergeCell ref="D93:H93"/>
    <mergeCell ref="D184:H184"/>
    <mergeCell ref="A62:C62"/>
    <mergeCell ref="D1:H1"/>
    <mergeCell ref="A5:B5"/>
    <mergeCell ref="A7:B7"/>
    <mergeCell ref="A27:C27"/>
    <mergeCell ref="H174:H175"/>
    <mergeCell ref="I235:I236"/>
    <mergeCell ref="H235:H236"/>
    <mergeCell ref="I174:I175"/>
    <mergeCell ref="A96:C96"/>
    <mergeCell ref="A229:C229"/>
    <mergeCell ref="A146:C146"/>
    <mergeCell ref="A187:C187"/>
    <mergeCell ref="E174:E175"/>
    <mergeCell ref="F174:F175"/>
    <mergeCell ref="G174:G175"/>
    <mergeCell ref="A360:C360"/>
    <mergeCell ref="A316:C316"/>
    <mergeCell ref="A324:C324"/>
    <mergeCell ref="C335:D335"/>
    <mergeCell ref="A340:B340"/>
    <mergeCell ref="A345:C345"/>
    <mergeCell ref="A349:C349"/>
    <mergeCell ref="A248:D248"/>
    <mergeCell ref="A262:D262"/>
    <mergeCell ref="A279:D279"/>
    <mergeCell ref="A235:C236"/>
    <mergeCell ref="D235:D236"/>
    <mergeCell ref="D275:H275"/>
    <mergeCell ref="E235:E236"/>
    <mergeCell ref="F235:F236"/>
    <mergeCell ref="G235:G236"/>
    <mergeCell ref="A238:C238"/>
  </mergeCells>
  <phoneticPr fontId="33" type="noConversion"/>
  <printOptions horizontalCentered="1"/>
  <pageMargins left="0" right="0" top="0" bottom="0.59055118110236227" header="0.51181102362204722" footer="0.51181102362204722"/>
  <pageSetup paperSize="9" scale="97" fitToHeight="4" orientation="portrait" horizontalDpi="300" verticalDpi="300" r:id="rId1"/>
  <headerFooter alignWithMargins="0"/>
  <rowBreaks count="2" manualBreakCount="2">
    <brk id="92" max="8" man="1"/>
    <brk id="183" max="16383" man="1"/>
  </rowBreaks>
</worksheet>
</file>

<file path=xl/worksheets/sheet24.xml><?xml version="1.0" encoding="utf-8"?>
<worksheet xmlns="http://schemas.openxmlformats.org/spreadsheetml/2006/main" xmlns:r="http://schemas.openxmlformats.org/officeDocument/2006/relationships">
  <dimension ref="A1:L366"/>
  <sheetViews>
    <sheetView topLeftCell="A130" workbookViewId="0">
      <selection activeCell="F172" sqref="F172"/>
    </sheetView>
  </sheetViews>
  <sheetFormatPr baseColWidth="10" defaultColWidth="10.7109375" defaultRowHeight="8.65" customHeight="1"/>
  <cols>
    <col min="1" max="1" width="11.7109375" style="8" customWidth="1"/>
    <col min="2" max="2" width="18.7109375" style="2" customWidth="1"/>
    <col min="3" max="3" width="9.7109375" style="2" customWidth="1"/>
    <col min="4" max="4" width="10.7109375" style="2"/>
    <col min="5" max="9" width="9.7109375" style="16" customWidth="1"/>
    <col min="10" max="10" width="8.7109375" style="16" customWidth="1"/>
    <col min="11" max="11" width="10.7109375" style="424"/>
    <col min="12" max="16384" width="10.7109375" style="8"/>
  </cols>
  <sheetData>
    <row r="1" spans="1:11" s="40" customFormat="1" ht="12" customHeight="1">
      <c r="A1" s="145">
        <v>49</v>
      </c>
      <c r="B1" s="38" t="s">
        <v>311</v>
      </c>
      <c r="D1" s="1144" t="s">
        <v>29</v>
      </c>
      <c r="E1" s="1144"/>
      <c r="F1" s="1144"/>
      <c r="G1" s="1144"/>
      <c r="H1" s="1144"/>
      <c r="I1" s="76" t="s">
        <v>239</v>
      </c>
      <c r="J1" s="39"/>
      <c r="K1" s="415"/>
    </row>
    <row r="2" spans="1:11" s="41" customFormat="1" ht="9" customHeight="1">
      <c r="A2" s="28"/>
      <c r="D2" s="27"/>
      <c r="E2" s="27"/>
      <c r="F2" s="27"/>
      <c r="G2" s="27"/>
      <c r="H2" s="27"/>
      <c r="I2" s="26"/>
      <c r="J2" s="29"/>
      <c r="K2" s="415"/>
    </row>
    <row r="3" spans="1:11" s="25" customFormat="1" ht="9.9499999999999993" customHeight="1">
      <c r="A3" s="1"/>
      <c r="D3" s="94" t="s">
        <v>31</v>
      </c>
      <c r="E3" s="95">
        <v>2005</v>
      </c>
      <c r="F3" s="95">
        <v>2006</v>
      </c>
      <c r="G3" s="95">
        <v>2007</v>
      </c>
      <c r="H3" s="95">
        <v>2008</v>
      </c>
      <c r="I3" s="95">
        <v>2009</v>
      </c>
      <c r="J3" s="3"/>
      <c r="K3" s="415"/>
    </row>
    <row r="4" spans="1:11" s="25" customFormat="1" ht="9" customHeight="1" thickBot="1">
      <c r="A4" s="1"/>
      <c r="D4" s="60"/>
      <c r="E4" s="61"/>
      <c r="F4" s="61"/>
      <c r="G4" s="61"/>
      <c r="H4" s="61"/>
      <c r="I4" s="61"/>
      <c r="J4" s="3"/>
      <c r="K4" s="415"/>
    </row>
    <row r="5" spans="1:11" s="25" customFormat="1" ht="11.1" customHeight="1" thickBot="1">
      <c r="A5" s="1156" t="s">
        <v>238</v>
      </c>
      <c r="B5" s="1157"/>
      <c r="C5" s="59"/>
      <c r="D5" s="60"/>
      <c r="E5" s="141">
        <v>415</v>
      </c>
      <c r="F5" s="141">
        <v>430</v>
      </c>
      <c r="G5" s="141">
        <v>423</v>
      </c>
      <c r="H5" s="141">
        <v>425</v>
      </c>
      <c r="I5" s="141">
        <v>420</v>
      </c>
      <c r="J5" s="3"/>
      <c r="K5" s="415"/>
    </row>
    <row r="6" spans="1:11" s="25" customFormat="1" ht="9.9499999999999993" customHeight="1" thickBot="1">
      <c r="A6" s="1"/>
      <c r="D6" s="60"/>
      <c r="E6" s="61"/>
      <c r="F6" s="61"/>
      <c r="G6" s="61"/>
      <c r="H6" s="61"/>
      <c r="I6" s="61"/>
      <c r="J6" s="3"/>
      <c r="K6" s="415"/>
    </row>
    <row r="7" spans="1:11" s="25" customFormat="1" ht="11.1" customHeight="1" thickBot="1">
      <c r="A7" s="1156" t="s">
        <v>30</v>
      </c>
      <c r="B7" s="1157"/>
      <c r="C7" s="59"/>
      <c r="D7" s="31"/>
      <c r="E7" s="3"/>
      <c r="F7" s="3"/>
      <c r="G7" s="3"/>
      <c r="H7" s="3"/>
      <c r="I7" s="3"/>
      <c r="J7" s="3"/>
      <c r="K7" s="415"/>
    </row>
    <row r="8" spans="1:11" s="25" customFormat="1" ht="9" customHeight="1">
      <c r="A8" s="2"/>
      <c r="D8" s="2"/>
      <c r="E8" s="3"/>
      <c r="F8" s="3"/>
      <c r="G8" s="3"/>
      <c r="H8" s="3"/>
      <c r="I8" s="3"/>
      <c r="J8" s="3"/>
      <c r="K8" s="415"/>
    </row>
    <row r="9" spans="1:11" s="25" customFormat="1" ht="9" customHeight="1">
      <c r="A9" s="46" t="s">
        <v>233</v>
      </c>
      <c r="B9" s="19"/>
      <c r="C9" s="19"/>
      <c r="D9" s="4"/>
      <c r="E9" s="142">
        <v>65</v>
      </c>
      <c r="F9" s="142">
        <v>65</v>
      </c>
      <c r="G9" s="142">
        <v>65</v>
      </c>
      <c r="H9" s="142">
        <v>65</v>
      </c>
      <c r="I9" s="142">
        <v>62</v>
      </c>
      <c r="J9" s="3"/>
      <c r="K9" s="415">
        <f>SUM(E9:I9)/5</f>
        <v>64.400000000000006</v>
      </c>
    </row>
    <row r="10" spans="1:11" s="25" customFormat="1" ht="8.85" customHeight="1">
      <c r="A10" s="10"/>
      <c r="B10" s="19"/>
      <c r="C10" s="19"/>
      <c r="D10" s="4"/>
      <c r="E10" s="54"/>
      <c r="F10" s="54"/>
      <c r="G10" s="21"/>
      <c r="H10" s="21"/>
      <c r="I10" s="54"/>
      <c r="J10" s="3"/>
      <c r="K10" s="415"/>
    </row>
    <row r="11" spans="1:11" s="23" customFormat="1" ht="9" customHeight="1">
      <c r="A11" s="46" t="s">
        <v>237</v>
      </c>
      <c r="B11" s="118"/>
      <c r="C11" s="118"/>
      <c r="D11" s="47" t="s">
        <v>181</v>
      </c>
      <c r="E11" s="13">
        <v>692591</v>
      </c>
      <c r="F11" s="13">
        <v>797068</v>
      </c>
      <c r="G11" s="13">
        <v>832335</v>
      </c>
      <c r="H11" s="13">
        <v>706264</v>
      </c>
      <c r="I11" s="14">
        <v>797170</v>
      </c>
      <c r="J11" s="7"/>
      <c r="K11" s="414"/>
    </row>
    <row r="12" spans="1:11" s="44" customFormat="1" ht="8.85" customHeight="1">
      <c r="A12" s="48" t="s">
        <v>231</v>
      </c>
      <c r="B12" s="119"/>
      <c r="C12" s="119"/>
      <c r="D12" s="49"/>
      <c r="E12" s="13">
        <v>4752</v>
      </c>
      <c r="F12" s="13">
        <v>9124</v>
      </c>
      <c r="G12" s="13">
        <v>2112</v>
      </c>
      <c r="H12" s="13">
        <v>0</v>
      </c>
      <c r="I12" s="152">
        <v>286</v>
      </c>
      <c r="J12" s="45"/>
      <c r="K12" s="414"/>
    </row>
    <row r="13" spans="1:11" s="44" customFormat="1" ht="8.85" customHeight="1">
      <c r="A13" s="48" t="s">
        <v>232</v>
      </c>
      <c r="B13" s="119"/>
      <c r="C13" s="119"/>
      <c r="D13" s="50"/>
      <c r="E13" s="13">
        <v>7409</v>
      </c>
      <c r="F13" s="13">
        <v>4602</v>
      </c>
      <c r="G13" s="13">
        <v>4470</v>
      </c>
      <c r="H13" s="13">
        <v>17600</v>
      </c>
      <c r="I13" s="152">
        <v>55237</v>
      </c>
      <c r="J13" s="45"/>
      <c r="K13" s="414"/>
    </row>
    <row r="14" spans="1:11" s="23" customFormat="1" ht="8.65" customHeight="1">
      <c r="A14" s="407" t="s">
        <v>465</v>
      </c>
      <c r="B14" s="408"/>
      <c r="C14" s="408"/>
      <c r="D14" s="409"/>
      <c r="E14" s="410">
        <f>E11-E12-E13</f>
        <v>680430</v>
      </c>
      <c r="F14" s="410">
        <f>F11-F12-F13</f>
        <v>783342</v>
      </c>
      <c r="G14" s="410">
        <f>G11-G12-G13</f>
        <v>825753</v>
      </c>
      <c r="H14" s="410">
        <f>H11-H12-H13</f>
        <v>688664</v>
      </c>
      <c r="I14" s="410">
        <f>I11-I12-I13</f>
        <v>741647</v>
      </c>
      <c r="J14" s="7"/>
      <c r="K14" s="414"/>
    </row>
    <row r="15" spans="1:11" s="23" customFormat="1" ht="9" customHeight="1">
      <c r="A15" s="46" t="s">
        <v>234</v>
      </c>
      <c r="B15" s="118"/>
      <c r="C15" s="118"/>
      <c r="D15" s="47" t="s">
        <v>181</v>
      </c>
      <c r="E15" s="13">
        <v>45495</v>
      </c>
      <c r="F15" s="13">
        <v>64471</v>
      </c>
      <c r="G15" s="13">
        <v>38599</v>
      </c>
      <c r="H15" s="13">
        <v>28882</v>
      </c>
      <c r="I15" s="14">
        <v>68978</v>
      </c>
      <c r="J15" s="7"/>
      <c r="K15" s="414"/>
    </row>
    <row r="16" spans="1:11" s="23" customFormat="1" ht="8.65" customHeight="1">
      <c r="A16" s="10"/>
      <c r="B16" s="118"/>
      <c r="C16" s="118"/>
      <c r="D16" s="51"/>
      <c r="E16" s="13"/>
      <c r="F16" s="13"/>
      <c r="G16" s="13"/>
      <c r="H16" s="13"/>
      <c r="I16" s="13"/>
      <c r="J16" s="7"/>
      <c r="K16" s="414"/>
    </row>
    <row r="17" spans="1:11" s="23" customFormat="1" ht="9" customHeight="1">
      <c r="A17" s="46" t="s">
        <v>235</v>
      </c>
      <c r="B17" s="120"/>
      <c r="C17" s="118"/>
      <c r="D17" s="47" t="s">
        <v>181</v>
      </c>
      <c r="E17" s="13">
        <v>0</v>
      </c>
      <c r="F17" s="13">
        <v>0</v>
      </c>
      <c r="G17" s="13">
        <v>0</v>
      </c>
      <c r="H17" s="13">
        <v>0</v>
      </c>
      <c r="I17" s="14">
        <v>0</v>
      </c>
      <c r="J17" s="7"/>
      <c r="K17" s="414"/>
    </row>
    <row r="18" spans="1:11" s="23" customFormat="1" ht="9" customHeight="1">
      <c r="A18" s="46" t="s">
        <v>236</v>
      </c>
      <c r="B18" s="120"/>
      <c r="C18" s="118"/>
      <c r="D18" s="47" t="s">
        <v>181</v>
      </c>
      <c r="E18" s="13">
        <v>0</v>
      </c>
      <c r="F18" s="13">
        <v>0</v>
      </c>
      <c r="G18" s="13">
        <v>0</v>
      </c>
      <c r="H18" s="13">
        <v>0</v>
      </c>
      <c r="I18" s="14">
        <v>0</v>
      </c>
      <c r="J18" s="7"/>
      <c r="K18" s="414"/>
    </row>
    <row r="19" spans="1:11" s="23" customFormat="1" ht="8.65" customHeight="1">
      <c r="A19" s="10"/>
      <c r="B19" s="118"/>
      <c r="C19" s="118"/>
      <c r="D19" s="4"/>
      <c r="E19" s="13"/>
      <c r="F19" s="13"/>
      <c r="G19" s="13"/>
      <c r="H19" s="13"/>
      <c r="I19" s="13"/>
      <c r="J19" s="7"/>
      <c r="K19" s="414"/>
    </row>
    <row r="20" spans="1:11" s="23" customFormat="1" ht="9" customHeight="1">
      <c r="A20" s="52" t="s">
        <v>193</v>
      </c>
      <c r="B20" s="118"/>
      <c r="C20" s="118"/>
      <c r="D20" s="53"/>
      <c r="E20" s="55">
        <v>725925</v>
      </c>
      <c r="F20" s="55">
        <v>847813</v>
      </c>
      <c r="G20" s="55">
        <v>864352</v>
      </c>
      <c r="H20" s="55">
        <v>717546</v>
      </c>
      <c r="I20" s="55">
        <v>810625</v>
      </c>
      <c r="J20" s="32"/>
      <c r="K20" s="414"/>
    </row>
    <row r="21" spans="1:11" s="23" customFormat="1" ht="8.65" customHeight="1" thickBot="1">
      <c r="A21" s="75"/>
      <c r="B21" s="121"/>
      <c r="C21" s="118"/>
      <c r="D21" s="53"/>
      <c r="E21" s="13"/>
      <c r="F21" s="13"/>
      <c r="G21" s="15"/>
      <c r="H21" s="15"/>
      <c r="I21" s="15"/>
      <c r="J21" s="7"/>
      <c r="K21" s="414"/>
    </row>
    <row r="22" spans="1:11" s="23" customFormat="1" ht="9.9499999999999993" customHeight="1" thickBot="1">
      <c r="A22" s="77" t="s">
        <v>222</v>
      </c>
      <c r="B22" s="122"/>
      <c r="C22" s="123"/>
      <c r="D22" s="53"/>
      <c r="E22" s="13"/>
      <c r="F22" s="13"/>
      <c r="G22" s="15"/>
      <c r="H22" s="15"/>
      <c r="I22" s="15"/>
      <c r="J22" s="7"/>
      <c r="K22" s="414"/>
    </row>
    <row r="23" spans="1:11" s="23" customFormat="1" ht="9.9499999999999993" customHeight="1">
      <c r="A23" s="6" t="s">
        <v>224</v>
      </c>
      <c r="B23" s="12"/>
      <c r="C23" s="118"/>
      <c r="D23" s="53"/>
      <c r="E23" s="13"/>
      <c r="F23" s="13"/>
      <c r="G23" s="13">
        <v>825754</v>
      </c>
      <c r="H23" s="13">
        <v>688664</v>
      </c>
      <c r="I23" s="14">
        <v>741647</v>
      </c>
      <c r="J23" s="7"/>
      <c r="K23" s="414"/>
    </row>
    <row r="24" spans="1:11" s="23" customFormat="1" ht="9.9499999999999993" customHeight="1">
      <c r="A24" s="10" t="s">
        <v>223</v>
      </c>
      <c r="B24" s="118"/>
      <c r="C24" s="118"/>
      <c r="D24" s="53"/>
      <c r="E24" s="13"/>
      <c r="F24" s="13"/>
      <c r="G24" s="13">
        <v>1605224</v>
      </c>
      <c r="H24" s="13">
        <v>1460925</v>
      </c>
      <c r="I24" s="14">
        <v>1593241</v>
      </c>
      <c r="J24" s="7"/>
      <c r="K24" s="414">
        <f>SUM(G24:I24)</f>
        <v>4659390</v>
      </c>
    </row>
    <row r="25" spans="1:11" s="43" customFormat="1" ht="9.9499999999999993" customHeight="1">
      <c r="A25" s="46" t="s">
        <v>225</v>
      </c>
      <c r="B25" s="120"/>
      <c r="C25" s="120"/>
      <c r="D25" s="116"/>
      <c r="E25" s="69"/>
      <c r="F25" s="69"/>
      <c r="G25" s="124">
        <v>51.44166795412977</v>
      </c>
      <c r="H25" s="124">
        <v>47.138901723223299</v>
      </c>
      <c r="I25" s="124">
        <v>46.549580383633113</v>
      </c>
      <c r="J25" s="117"/>
      <c r="K25" s="414"/>
    </row>
    <row r="26" spans="1:11" s="23" customFormat="1" ht="9.9499999999999993" customHeight="1" thickBot="1">
      <c r="A26" s="2"/>
      <c r="B26" s="7"/>
      <c r="C26" s="7"/>
      <c r="D26" s="2"/>
      <c r="E26" s="7"/>
      <c r="F26" s="7"/>
      <c r="G26" s="7"/>
      <c r="H26" s="7"/>
      <c r="I26" s="7"/>
      <c r="J26" s="7"/>
      <c r="K26" s="414"/>
    </row>
    <row r="27" spans="1:11" s="25" customFormat="1" ht="11.1" customHeight="1" thickBot="1">
      <c r="A27" s="1145" t="s">
        <v>32</v>
      </c>
      <c r="B27" s="1146"/>
      <c r="C27" s="1147"/>
      <c r="D27" s="31"/>
      <c r="E27" s="3"/>
      <c r="F27" s="3"/>
      <c r="G27" s="3"/>
      <c r="H27" s="3"/>
      <c r="I27" s="3"/>
      <c r="J27" s="3"/>
      <c r="K27" s="415"/>
    </row>
    <row r="28" spans="1:11" s="25" customFormat="1" ht="9.9499999999999993" customHeight="1">
      <c r="A28" s="2"/>
      <c r="B28" s="3"/>
      <c r="C28" s="3"/>
      <c r="D28" s="2"/>
      <c r="E28" s="7"/>
      <c r="F28" s="7"/>
      <c r="G28" s="7"/>
      <c r="H28" s="7"/>
      <c r="I28" s="7"/>
      <c r="J28" s="7"/>
      <c r="K28" s="415"/>
    </row>
    <row r="29" spans="1:11" s="42" customFormat="1" ht="9.9499999999999993" customHeight="1">
      <c r="A29" s="115" t="s">
        <v>33</v>
      </c>
      <c r="K29" s="403"/>
    </row>
    <row r="30" spans="1:11" s="25" customFormat="1" ht="8.65" customHeight="1">
      <c r="A30" s="10" t="s">
        <v>34</v>
      </c>
      <c r="B30" s="19"/>
      <c r="C30" s="19"/>
      <c r="D30" s="4"/>
      <c r="E30" s="13"/>
      <c r="F30" s="13"/>
      <c r="G30" s="13"/>
      <c r="H30" s="13"/>
      <c r="I30" s="13"/>
      <c r="J30" s="7"/>
      <c r="K30" s="415"/>
    </row>
    <row r="31" spans="1:11" s="25" customFormat="1" ht="8.65" customHeight="1">
      <c r="A31" s="10" t="s">
        <v>35</v>
      </c>
      <c r="B31" s="19"/>
      <c r="C31" s="19"/>
      <c r="D31" s="4"/>
      <c r="E31" s="13">
        <v>75252</v>
      </c>
      <c r="F31" s="13">
        <v>93773</v>
      </c>
      <c r="G31" s="13">
        <v>96580</v>
      </c>
      <c r="H31" s="13">
        <v>57094</v>
      </c>
      <c r="I31" s="14">
        <v>158194</v>
      </c>
      <c r="J31" s="7"/>
      <c r="K31" s="415"/>
    </row>
    <row r="32" spans="1:11" s="25" customFormat="1" ht="8.65" customHeight="1">
      <c r="A32" s="10" t="s">
        <v>36</v>
      </c>
      <c r="B32" s="19"/>
      <c r="C32" s="19"/>
      <c r="D32" s="4"/>
      <c r="E32" s="13">
        <v>581873</v>
      </c>
      <c r="F32" s="13">
        <v>500160</v>
      </c>
      <c r="G32" s="13">
        <v>409730</v>
      </c>
      <c r="H32" s="13">
        <v>364431</v>
      </c>
      <c r="I32" s="14">
        <v>425031</v>
      </c>
      <c r="J32" s="7"/>
      <c r="K32" s="415"/>
    </row>
    <row r="33" spans="1:11" s="25" customFormat="1" ht="8.65" customHeight="1">
      <c r="A33" s="10" t="s">
        <v>37</v>
      </c>
      <c r="B33" s="19"/>
      <c r="C33" s="19"/>
      <c r="D33" s="4"/>
      <c r="E33" s="13">
        <v>94400</v>
      </c>
      <c r="F33" s="13">
        <v>94400</v>
      </c>
      <c r="G33" s="13">
        <v>94400</v>
      </c>
      <c r="H33" s="13">
        <v>94400</v>
      </c>
      <c r="I33" s="14">
        <v>94400</v>
      </c>
      <c r="J33" s="7"/>
      <c r="K33" s="415"/>
    </row>
    <row r="34" spans="1:11" s="25" customFormat="1" ht="8.65" customHeight="1">
      <c r="A34" s="10" t="s">
        <v>38</v>
      </c>
      <c r="B34" s="19"/>
      <c r="C34" s="19"/>
      <c r="D34" s="4"/>
      <c r="E34" s="13">
        <v>81609</v>
      </c>
      <c r="F34" s="13">
        <v>150098</v>
      </c>
      <c r="G34" s="13">
        <v>744765</v>
      </c>
      <c r="H34" s="13">
        <v>869857</v>
      </c>
      <c r="I34" s="14">
        <v>369451</v>
      </c>
      <c r="J34" s="7"/>
      <c r="K34" s="415"/>
    </row>
    <row r="35" spans="1:11" s="25" customFormat="1" ht="8.65" customHeight="1">
      <c r="A35" s="10" t="s">
        <v>39</v>
      </c>
      <c r="B35" s="19"/>
      <c r="C35" s="19"/>
      <c r="D35" s="4"/>
      <c r="E35" s="13"/>
      <c r="F35" s="13"/>
      <c r="G35" s="13"/>
      <c r="H35" s="13"/>
      <c r="I35" s="13"/>
      <c r="J35" s="7"/>
      <c r="K35" s="415"/>
    </row>
    <row r="36" spans="1:11" s="25" customFormat="1" ht="8.65" customHeight="1">
      <c r="A36" s="10" t="s">
        <v>40</v>
      </c>
      <c r="B36" s="19"/>
      <c r="C36" s="19"/>
      <c r="D36" s="4"/>
      <c r="E36" s="13">
        <v>2076892</v>
      </c>
      <c r="F36" s="13">
        <v>1896098</v>
      </c>
      <c r="G36" s="13">
        <v>1462735</v>
      </c>
      <c r="H36" s="13">
        <v>1363100</v>
      </c>
      <c r="I36" s="14">
        <v>1760923</v>
      </c>
      <c r="J36" s="7"/>
      <c r="K36" s="415"/>
    </row>
    <row r="37" spans="1:11" s="25" customFormat="1" ht="8.65" customHeight="1">
      <c r="A37" s="10" t="s">
        <v>41</v>
      </c>
      <c r="B37" s="19"/>
      <c r="C37" s="19"/>
      <c r="D37" s="4"/>
      <c r="E37" s="13">
        <v>25280</v>
      </c>
      <c r="F37" s="13">
        <v>23831</v>
      </c>
      <c r="G37" s="13">
        <v>22382</v>
      </c>
      <c r="H37" s="13">
        <v>20933</v>
      </c>
      <c r="I37" s="14">
        <v>19484</v>
      </c>
      <c r="J37" s="7"/>
      <c r="K37" s="415"/>
    </row>
    <row r="38" spans="1:11" s="23" customFormat="1" ht="8.65" customHeight="1">
      <c r="A38" s="10" t="s">
        <v>42</v>
      </c>
      <c r="B38" s="118"/>
      <c r="C38" s="118"/>
      <c r="D38" s="4"/>
      <c r="E38" s="13">
        <v>0</v>
      </c>
      <c r="F38" s="13">
        <v>0</v>
      </c>
      <c r="G38" s="13">
        <v>0</v>
      </c>
      <c r="H38" s="13">
        <v>0</v>
      </c>
      <c r="I38" s="14">
        <v>0</v>
      </c>
      <c r="J38" s="7"/>
      <c r="K38" s="414"/>
    </row>
    <row r="39" spans="1:11" s="25" customFormat="1" ht="8.65" customHeight="1">
      <c r="A39" s="10" t="s">
        <v>43</v>
      </c>
      <c r="B39" s="19"/>
      <c r="C39" s="19"/>
      <c r="D39" s="4"/>
      <c r="E39" s="13">
        <v>0</v>
      </c>
      <c r="F39" s="13">
        <v>0</v>
      </c>
      <c r="G39" s="13">
        <v>0</v>
      </c>
      <c r="H39" s="13">
        <v>0</v>
      </c>
      <c r="I39" s="14">
        <v>0</v>
      </c>
      <c r="J39" s="7"/>
      <c r="K39" s="415"/>
    </row>
    <row r="40" spans="1:11" s="23" customFormat="1" ht="8.65" customHeight="1">
      <c r="A40" s="10" t="s">
        <v>44</v>
      </c>
      <c r="B40" s="118"/>
      <c r="C40" s="118"/>
      <c r="D40" s="4"/>
      <c r="E40" s="13"/>
      <c r="F40" s="13"/>
      <c r="G40" s="13"/>
      <c r="H40" s="13"/>
      <c r="I40" s="13"/>
      <c r="J40" s="7"/>
      <c r="K40" s="414"/>
    </row>
    <row r="41" spans="1:11" s="23" customFormat="1" ht="8.65" customHeight="1">
      <c r="A41" s="10" t="s">
        <v>45</v>
      </c>
      <c r="B41" s="118"/>
      <c r="C41" s="118"/>
      <c r="D41" s="4"/>
      <c r="E41" s="13">
        <v>22713</v>
      </c>
      <c r="F41" s="13">
        <v>30375</v>
      </c>
      <c r="G41" s="13">
        <v>32581</v>
      </c>
      <c r="H41" s="13">
        <v>26064</v>
      </c>
      <c r="I41" s="14">
        <v>3847</v>
      </c>
      <c r="J41" s="33">
        <v>115580</v>
      </c>
      <c r="K41" s="414"/>
    </row>
    <row r="42" spans="1:11" s="25" customFormat="1" ht="8.65" customHeight="1">
      <c r="A42" s="10" t="s">
        <v>46</v>
      </c>
      <c r="B42" s="19"/>
      <c r="C42" s="19"/>
      <c r="D42" s="4"/>
      <c r="E42" s="13"/>
      <c r="F42" s="13"/>
      <c r="G42" s="13"/>
      <c r="H42" s="13"/>
      <c r="I42" s="13"/>
      <c r="J42" s="7"/>
      <c r="K42" s="415"/>
    </row>
    <row r="43" spans="1:11" s="25" customFormat="1" ht="8.65" customHeight="1">
      <c r="A43" s="10" t="s">
        <v>47</v>
      </c>
      <c r="B43" s="19"/>
      <c r="C43" s="19"/>
      <c r="D43" s="4"/>
      <c r="E43" s="13">
        <v>0</v>
      </c>
      <c r="F43" s="13">
        <v>0</v>
      </c>
      <c r="G43" s="13">
        <v>0</v>
      </c>
      <c r="H43" s="13">
        <v>0</v>
      </c>
      <c r="I43" s="14">
        <v>0</v>
      </c>
      <c r="J43" s="7"/>
      <c r="K43" s="415"/>
    </row>
    <row r="44" spans="1:11" s="25" customFormat="1" ht="8.1" customHeight="1">
      <c r="A44" s="10"/>
      <c r="B44" s="19"/>
      <c r="C44" s="19"/>
      <c r="D44" s="4"/>
      <c r="E44" s="13"/>
      <c r="F44" s="13"/>
      <c r="G44" s="13"/>
      <c r="H44" s="13"/>
      <c r="I44" s="13"/>
      <c r="J44" s="7"/>
      <c r="K44" s="415"/>
    </row>
    <row r="45" spans="1:11" s="101" customFormat="1" ht="9.9499999999999993" customHeight="1">
      <c r="A45" s="46" t="s">
        <v>48</v>
      </c>
      <c r="B45" s="125"/>
      <c r="C45" s="125"/>
      <c r="D45" s="91"/>
      <c r="E45" s="55">
        <v>2958019</v>
      </c>
      <c r="F45" s="55">
        <v>2788735</v>
      </c>
      <c r="G45" s="55">
        <v>2863173</v>
      </c>
      <c r="H45" s="55">
        <v>2795879</v>
      </c>
      <c r="I45" s="55">
        <v>2831330</v>
      </c>
      <c r="J45" s="33">
        <v>14237136</v>
      </c>
      <c r="K45" s="415"/>
    </row>
    <row r="46" spans="1:11" s="25" customFormat="1" ht="8.65" customHeight="1">
      <c r="A46" s="2"/>
      <c r="B46" s="3"/>
      <c r="C46" s="3"/>
      <c r="D46" s="2"/>
      <c r="E46" s="7"/>
      <c r="F46" s="7"/>
      <c r="G46" s="7"/>
      <c r="H46" s="7"/>
      <c r="I46" s="7"/>
      <c r="J46" s="33">
        <v>14237136</v>
      </c>
      <c r="K46" s="415"/>
    </row>
    <row r="47" spans="1:11" s="23" customFormat="1" ht="9.9499999999999993" customHeight="1">
      <c r="A47" s="115" t="s">
        <v>49</v>
      </c>
      <c r="B47" s="7"/>
      <c r="C47" s="7"/>
      <c r="D47" s="1"/>
      <c r="E47" s="7"/>
      <c r="F47" s="7"/>
      <c r="G47" s="7"/>
      <c r="H47" s="7"/>
      <c r="I47" s="7"/>
      <c r="J47" s="7"/>
      <c r="K47" s="414"/>
    </row>
    <row r="48" spans="1:11" s="23" customFormat="1" ht="8.65" customHeight="1">
      <c r="A48" s="10" t="s">
        <v>50</v>
      </c>
      <c r="B48" s="118"/>
      <c r="C48" s="118"/>
      <c r="D48" s="4"/>
      <c r="E48" s="13"/>
      <c r="F48" s="13"/>
      <c r="G48" s="13"/>
      <c r="H48" s="13"/>
      <c r="I48" s="13"/>
      <c r="J48" s="7"/>
      <c r="K48" s="414"/>
    </row>
    <row r="49" spans="1:12" s="23" customFormat="1" ht="8.65" customHeight="1">
      <c r="A49" s="10" t="s">
        <v>51</v>
      </c>
      <c r="B49" s="118"/>
      <c r="C49" s="118"/>
      <c r="D49" s="4"/>
      <c r="E49" s="13">
        <v>27944</v>
      </c>
      <c r="F49" s="13">
        <v>77693</v>
      </c>
      <c r="G49" s="13">
        <v>55490</v>
      </c>
      <c r="H49" s="13">
        <v>20172</v>
      </c>
      <c r="I49" s="14">
        <v>0</v>
      </c>
      <c r="J49" s="7"/>
      <c r="K49" s="414"/>
    </row>
    <row r="50" spans="1:12" s="23" customFormat="1" ht="8.65" customHeight="1">
      <c r="A50" s="10" t="s">
        <v>52</v>
      </c>
      <c r="B50" s="118"/>
      <c r="C50" s="118"/>
      <c r="D50" s="4"/>
      <c r="E50" s="13">
        <v>0</v>
      </c>
      <c r="F50" s="13">
        <v>0</v>
      </c>
      <c r="G50" s="13">
        <v>0</v>
      </c>
      <c r="H50" s="13">
        <v>0</v>
      </c>
      <c r="I50" s="14">
        <v>0</v>
      </c>
      <c r="J50" s="7"/>
      <c r="K50" s="414"/>
    </row>
    <row r="51" spans="1:12" s="25" customFormat="1" ht="8.65" customHeight="1">
      <c r="A51" s="10" t="s">
        <v>53</v>
      </c>
      <c r="B51" s="19"/>
      <c r="C51" s="19"/>
      <c r="D51" s="4"/>
      <c r="E51" s="13">
        <v>1278751</v>
      </c>
      <c r="F51" s="13">
        <v>1172042</v>
      </c>
      <c r="G51" s="13">
        <v>1144000</v>
      </c>
      <c r="H51" s="13">
        <v>820000</v>
      </c>
      <c r="I51" s="14">
        <v>1054000</v>
      </c>
      <c r="J51" s="7"/>
      <c r="K51" s="415"/>
    </row>
    <row r="52" spans="1:12" s="23" customFormat="1" ht="8.65" customHeight="1">
      <c r="A52" s="10" t="s">
        <v>228</v>
      </c>
      <c r="B52" s="118"/>
      <c r="C52" s="118"/>
      <c r="D52" s="4"/>
      <c r="E52" s="13">
        <v>0</v>
      </c>
      <c r="F52" s="13">
        <v>0</v>
      </c>
      <c r="G52" s="13">
        <v>0</v>
      </c>
      <c r="H52" s="13">
        <v>0</v>
      </c>
      <c r="I52" s="14">
        <v>0</v>
      </c>
      <c r="J52" s="7"/>
      <c r="K52" s="414"/>
    </row>
    <row r="53" spans="1:12" s="25" customFormat="1" ht="8.65" customHeight="1">
      <c r="A53" s="10" t="s">
        <v>54</v>
      </c>
      <c r="B53" s="19"/>
      <c r="C53" s="19"/>
      <c r="D53" s="4"/>
      <c r="E53" s="13">
        <v>0</v>
      </c>
      <c r="F53" s="13">
        <v>0</v>
      </c>
      <c r="G53" s="13">
        <v>0</v>
      </c>
      <c r="H53" s="13">
        <v>0</v>
      </c>
      <c r="I53" s="14">
        <v>0</v>
      </c>
      <c r="J53" s="7"/>
      <c r="K53" s="415"/>
    </row>
    <row r="54" spans="1:12" s="23" customFormat="1" ht="8.65" customHeight="1">
      <c r="A54" s="10" t="s">
        <v>55</v>
      </c>
      <c r="B54" s="118"/>
      <c r="C54" s="118"/>
      <c r="D54" s="4"/>
      <c r="E54" s="13">
        <v>260859</v>
      </c>
      <c r="F54" s="13">
        <v>150711</v>
      </c>
      <c r="G54" s="13">
        <v>264866</v>
      </c>
      <c r="H54" s="13">
        <v>517609</v>
      </c>
      <c r="I54" s="14">
        <v>373165</v>
      </c>
      <c r="J54" s="7"/>
      <c r="K54" s="414"/>
    </row>
    <row r="55" spans="1:12" s="23" customFormat="1" ht="8.65" customHeight="1">
      <c r="A55" s="10" t="s">
        <v>44</v>
      </c>
      <c r="B55" s="118"/>
      <c r="C55" s="118"/>
      <c r="D55" s="4"/>
      <c r="E55" s="13"/>
      <c r="F55" s="13"/>
      <c r="G55" s="13"/>
      <c r="H55" s="13"/>
      <c r="I55" s="13"/>
      <c r="J55" s="7"/>
      <c r="K55" s="414"/>
    </row>
    <row r="56" spans="1:12" s="23" customFormat="1" ht="8.65" customHeight="1">
      <c r="A56" s="10" t="s">
        <v>229</v>
      </c>
      <c r="B56" s="118"/>
      <c r="C56" s="118"/>
      <c r="D56" s="4"/>
      <c r="E56" s="13">
        <v>160281</v>
      </c>
      <c r="F56" s="13">
        <v>157698</v>
      </c>
      <c r="G56" s="13">
        <v>167489</v>
      </c>
      <c r="H56" s="13">
        <v>203969</v>
      </c>
      <c r="I56" s="14">
        <v>204090</v>
      </c>
      <c r="J56" s="33">
        <v>893527</v>
      </c>
      <c r="K56" s="414"/>
    </row>
    <row r="57" spans="1:12" s="25" customFormat="1" ht="8.65" customHeight="1">
      <c r="A57" s="10" t="s">
        <v>56</v>
      </c>
      <c r="B57" s="19"/>
      <c r="C57" s="19"/>
      <c r="D57" s="4"/>
      <c r="E57" s="13"/>
      <c r="F57" s="13"/>
      <c r="G57" s="13"/>
      <c r="H57" s="13"/>
      <c r="I57" s="13"/>
      <c r="J57" s="7"/>
      <c r="K57" s="415"/>
    </row>
    <row r="58" spans="1:12" s="25" customFormat="1" ht="8.65" customHeight="1">
      <c r="A58" s="10" t="s">
        <v>57</v>
      </c>
      <c r="B58" s="19"/>
      <c r="C58" s="19"/>
      <c r="D58" s="4"/>
      <c r="E58" s="13">
        <v>1230184</v>
      </c>
      <c r="F58" s="13">
        <v>1230591</v>
      </c>
      <c r="G58" s="13">
        <v>1231328</v>
      </c>
      <c r="H58" s="13">
        <v>1234129</v>
      </c>
      <c r="I58" s="14">
        <v>1200075</v>
      </c>
      <c r="J58" s="144"/>
      <c r="K58" s="415"/>
    </row>
    <row r="59" spans="1:12" s="25" customFormat="1" ht="8.1" customHeight="1">
      <c r="A59" s="10"/>
      <c r="B59" s="19"/>
      <c r="C59" s="19"/>
      <c r="D59" s="4"/>
      <c r="E59" s="13"/>
      <c r="F59" s="13"/>
      <c r="G59" s="13"/>
      <c r="H59" s="13"/>
      <c r="I59" s="13"/>
      <c r="J59" s="7"/>
      <c r="K59" s="415"/>
    </row>
    <row r="60" spans="1:12" s="43" customFormat="1" ht="9.9499999999999993" customHeight="1">
      <c r="A60" s="46" t="s">
        <v>58</v>
      </c>
      <c r="B60" s="120"/>
      <c r="C60" s="120"/>
      <c r="D60" s="91"/>
      <c r="E60" s="55">
        <v>2958019</v>
      </c>
      <c r="F60" s="55">
        <v>2788735</v>
      </c>
      <c r="G60" s="55">
        <v>2863173</v>
      </c>
      <c r="H60" s="55">
        <v>2795879</v>
      </c>
      <c r="I60" s="55">
        <v>2831330</v>
      </c>
      <c r="J60" s="108" t="s">
        <v>270</v>
      </c>
      <c r="K60" s="417"/>
      <c r="L60" s="143"/>
    </row>
    <row r="61" spans="1:12" s="25" customFormat="1" ht="9.9499999999999993" customHeight="1" thickBot="1">
      <c r="A61" s="2"/>
      <c r="B61" s="3"/>
      <c r="C61" s="3"/>
      <c r="D61" s="2"/>
      <c r="E61" s="7"/>
      <c r="F61" s="7"/>
      <c r="G61" s="7"/>
      <c r="H61" s="7"/>
      <c r="I61" s="7"/>
      <c r="J61" s="33">
        <v>14237136</v>
      </c>
      <c r="K61" s="415"/>
    </row>
    <row r="62" spans="1:12" s="25" customFormat="1" ht="11.1" customHeight="1" thickBot="1">
      <c r="A62" s="1145" t="s">
        <v>59</v>
      </c>
      <c r="B62" s="1146"/>
      <c r="C62" s="1147"/>
      <c r="D62" s="31"/>
      <c r="E62" s="3"/>
      <c r="F62" s="3"/>
      <c r="G62" s="3"/>
      <c r="H62" s="3"/>
      <c r="I62" s="3"/>
      <c r="J62" s="3"/>
      <c r="K62" s="415"/>
    </row>
    <row r="63" spans="1:12" s="23" customFormat="1" ht="9.9499999999999993" customHeight="1">
      <c r="A63" s="2"/>
      <c r="B63" s="7"/>
      <c r="C63" s="7"/>
      <c r="D63" s="2"/>
      <c r="E63" s="34"/>
      <c r="F63" s="34"/>
      <c r="G63" s="24"/>
      <c r="H63" s="24"/>
      <c r="I63" s="34"/>
      <c r="J63" s="7"/>
      <c r="K63" s="414"/>
    </row>
    <row r="64" spans="1:12" s="43" customFormat="1" ht="9.9499999999999993" customHeight="1">
      <c r="A64" s="42" t="s">
        <v>60</v>
      </c>
      <c r="B64" s="56"/>
      <c r="C64" s="56"/>
      <c r="D64" s="109"/>
      <c r="E64" s="56"/>
      <c r="F64" s="56"/>
      <c r="G64" s="56"/>
      <c r="H64" s="56"/>
      <c r="I64" s="56"/>
      <c r="J64" s="56"/>
      <c r="K64" s="414"/>
    </row>
    <row r="65" spans="1:11" s="25" customFormat="1" ht="8.85" customHeight="1">
      <c r="A65" s="2"/>
      <c r="B65" s="3"/>
      <c r="C65" s="3"/>
      <c r="D65" s="2"/>
      <c r="E65" s="7"/>
      <c r="F65" s="7"/>
      <c r="G65" s="7"/>
      <c r="H65" s="7"/>
      <c r="I65" s="7"/>
      <c r="J65" s="7"/>
      <c r="K65" s="415"/>
    </row>
    <row r="66" spans="1:11" s="43" customFormat="1" ht="9.9499999999999993" customHeight="1">
      <c r="A66" s="42" t="s">
        <v>61</v>
      </c>
      <c r="B66" s="56"/>
      <c r="C66" s="56"/>
      <c r="D66" s="42"/>
      <c r="E66" s="56"/>
      <c r="F66" s="56"/>
      <c r="G66" s="56"/>
      <c r="H66" s="56"/>
      <c r="I66" s="56"/>
      <c r="J66" s="56"/>
      <c r="K66" s="414"/>
    </row>
    <row r="67" spans="1:11" s="23" customFormat="1" ht="8.65" customHeight="1">
      <c r="A67" s="10" t="s">
        <v>62</v>
      </c>
      <c r="B67" s="118"/>
      <c r="C67" s="118"/>
      <c r="D67" s="4"/>
      <c r="E67" s="13">
        <v>176499</v>
      </c>
      <c r="F67" s="13">
        <v>173468</v>
      </c>
      <c r="G67" s="13">
        <v>173977</v>
      </c>
      <c r="H67" s="13">
        <v>172551</v>
      </c>
      <c r="I67" s="14">
        <v>198133</v>
      </c>
      <c r="J67" s="7"/>
      <c r="K67" s="414"/>
    </row>
    <row r="68" spans="1:11" s="23" customFormat="1" ht="8.65" customHeight="1">
      <c r="A68" s="10" t="s">
        <v>63</v>
      </c>
      <c r="B68" s="118"/>
      <c r="C68" s="118"/>
      <c r="D68" s="4"/>
      <c r="E68" s="13">
        <v>96910</v>
      </c>
      <c r="F68" s="13">
        <v>82724</v>
      </c>
      <c r="G68" s="13">
        <v>299677</v>
      </c>
      <c r="H68" s="13">
        <v>294349</v>
      </c>
      <c r="I68" s="14">
        <v>151519</v>
      </c>
      <c r="J68" s="7"/>
      <c r="K68" s="414"/>
    </row>
    <row r="69" spans="1:11" s="23" customFormat="1" ht="8.65" customHeight="1">
      <c r="A69" s="10" t="s">
        <v>64</v>
      </c>
      <c r="B69" s="118"/>
      <c r="C69" s="118"/>
      <c r="D69" s="4"/>
      <c r="E69" s="13">
        <v>675107</v>
      </c>
      <c r="F69" s="13">
        <v>392548</v>
      </c>
      <c r="G69" s="13">
        <v>363773</v>
      </c>
      <c r="H69" s="13">
        <v>384329</v>
      </c>
      <c r="I69" s="14">
        <v>361439</v>
      </c>
      <c r="J69" s="7"/>
      <c r="K69" s="414"/>
    </row>
    <row r="70" spans="1:11" s="23" customFormat="1" ht="8.65" customHeight="1">
      <c r="A70" s="10" t="s">
        <v>65</v>
      </c>
      <c r="B70" s="118"/>
      <c r="C70" s="118"/>
      <c r="D70" s="4"/>
      <c r="E70" s="13">
        <v>69970</v>
      </c>
      <c r="F70" s="13">
        <v>108528</v>
      </c>
      <c r="G70" s="13">
        <v>371382</v>
      </c>
      <c r="H70" s="13">
        <v>115790</v>
      </c>
      <c r="I70" s="14">
        <v>79597</v>
      </c>
      <c r="J70" s="7"/>
      <c r="K70" s="414"/>
    </row>
    <row r="71" spans="1:11" s="23" customFormat="1" ht="8.65" customHeight="1">
      <c r="A71" s="10" t="s">
        <v>66</v>
      </c>
      <c r="B71" s="118"/>
      <c r="C71" s="118"/>
      <c r="D71" s="4"/>
      <c r="E71" s="13">
        <v>15944</v>
      </c>
      <c r="F71" s="13">
        <v>10887</v>
      </c>
      <c r="G71" s="13">
        <v>13343</v>
      </c>
      <c r="H71" s="13">
        <v>14532</v>
      </c>
      <c r="I71" s="14">
        <v>13202</v>
      </c>
      <c r="J71" s="7"/>
      <c r="K71" s="414"/>
    </row>
    <row r="72" spans="1:11" s="23" customFormat="1" ht="8.65" customHeight="1">
      <c r="A72" s="10" t="s">
        <v>67</v>
      </c>
      <c r="B72" s="118"/>
      <c r="C72" s="118"/>
      <c r="D72" s="4"/>
      <c r="E72" s="13">
        <v>124518</v>
      </c>
      <c r="F72" s="13">
        <v>141839</v>
      </c>
      <c r="G72" s="13">
        <v>153086</v>
      </c>
      <c r="H72" s="13">
        <v>150733</v>
      </c>
      <c r="I72" s="14">
        <v>167063</v>
      </c>
      <c r="J72" s="7"/>
      <c r="K72" s="414"/>
    </row>
    <row r="73" spans="1:11" s="23" customFormat="1" ht="8.65" customHeight="1">
      <c r="A73" s="10" t="s">
        <v>68</v>
      </c>
      <c r="B73" s="118"/>
      <c r="C73" s="118"/>
      <c r="D73" s="4"/>
      <c r="E73" s="13">
        <v>79532</v>
      </c>
      <c r="F73" s="13">
        <v>115482</v>
      </c>
      <c r="G73" s="13">
        <v>72453</v>
      </c>
      <c r="H73" s="13">
        <v>536111</v>
      </c>
      <c r="I73" s="14">
        <v>593663</v>
      </c>
      <c r="J73" s="7"/>
      <c r="K73" s="414"/>
    </row>
    <row r="74" spans="1:11" s="23" customFormat="1" ht="8.65" customHeight="1">
      <c r="A74" s="10" t="s">
        <v>69</v>
      </c>
      <c r="B74" s="118"/>
      <c r="C74" s="118"/>
      <c r="D74" s="4"/>
      <c r="E74" s="13">
        <v>186005</v>
      </c>
      <c r="F74" s="13">
        <v>204761</v>
      </c>
      <c r="G74" s="13">
        <v>191041</v>
      </c>
      <c r="H74" s="13">
        <v>202295</v>
      </c>
      <c r="I74" s="14">
        <v>202765</v>
      </c>
      <c r="J74" s="7"/>
      <c r="K74" s="414"/>
    </row>
    <row r="75" spans="1:11" s="23" customFormat="1" ht="8.65" customHeight="1">
      <c r="A75" s="10" t="s">
        <v>70</v>
      </c>
      <c r="B75" s="118"/>
      <c r="C75" s="118"/>
      <c r="D75" s="4"/>
      <c r="E75" s="13">
        <v>50903</v>
      </c>
      <c r="F75" s="13">
        <v>73095</v>
      </c>
      <c r="G75" s="13">
        <v>96408</v>
      </c>
      <c r="H75" s="13">
        <v>77738</v>
      </c>
      <c r="I75" s="14">
        <v>86634</v>
      </c>
      <c r="J75" s="7"/>
      <c r="K75" s="414"/>
    </row>
    <row r="76" spans="1:11" s="23" customFormat="1" ht="8.65" customHeight="1">
      <c r="A76" s="10" t="s">
        <v>71</v>
      </c>
      <c r="B76" s="118"/>
      <c r="C76" s="118"/>
      <c r="D76" s="4"/>
      <c r="E76" s="13">
        <v>94666</v>
      </c>
      <c r="F76" s="13">
        <v>145305</v>
      </c>
      <c r="G76" s="13">
        <v>222404</v>
      </c>
      <c r="H76" s="13">
        <v>247248</v>
      </c>
      <c r="I76" s="14">
        <v>171894</v>
      </c>
      <c r="J76" s="7"/>
      <c r="K76" s="414"/>
    </row>
    <row r="77" spans="1:11" s="23" customFormat="1" ht="8.1" customHeight="1">
      <c r="A77" s="10"/>
      <c r="B77" s="118"/>
      <c r="C77" s="118"/>
      <c r="D77" s="4"/>
      <c r="E77" s="13"/>
      <c r="F77" s="13"/>
      <c r="G77" s="13"/>
      <c r="H77" s="13"/>
      <c r="I77" s="13"/>
      <c r="J77" s="7"/>
      <c r="K77" s="414"/>
    </row>
    <row r="78" spans="1:11" s="43" customFormat="1" ht="9.9499999999999993" customHeight="1">
      <c r="A78" s="46" t="s">
        <v>72</v>
      </c>
      <c r="B78" s="120"/>
      <c r="C78" s="120"/>
      <c r="D78" s="91"/>
      <c r="E78" s="55">
        <v>1570054</v>
      </c>
      <c r="F78" s="55">
        <v>1448637</v>
      </c>
      <c r="G78" s="55">
        <v>1957544</v>
      </c>
      <c r="H78" s="55">
        <v>2195676</v>
      </c>
      <c r="I78" s="55">
        <v>2025909</v>
      </c>
      <c r="J78" s="56"/>
      <c r="K78" s="414"/>
    </row>
    <row r="79" spans="1:11" s="23" customFormat="1" ht="8.85" customHeight="1">
      <c r="A79" s="2"/>
      <c r="B79" s="7"/>
      <c r="C79" s="7"/>
      <c r="D79" s="2"/>
      <c r="E79" s="22"/>
      <c r="F79" s="22"/>
      <c r="G79" s="24"/>
      <c r="H79" s="24"/>
      <c r="I79" s="22"/>
      <c r="J79" s="33">
        <v>9197820</v>
      </c>
      <c r="K79" s="414"/>
    </row>
    <row r="80" spans="1:11" s="43" customFormat="1" ht="9.9499999999999993" customHeight="1">
      <c r="A80" s="42" t="s">
        <v>74</v>
      </c>
      <c r="B80" s="56"/>
      <c r="C80" s="56"/>
      <c r="D80" s="42"/>
      <c r="E80" s="105"/>
      <c r="F80" s="105"/>
      <c r="G80" s="106"/>
      <c r="H80" s="106"/>
      <c r="I80" s="105"/>
      <c r="J80" s="56"/>
      <c r="K80" s="414"/>
    </row>
    <row r="81" spans="1:11" s="23" customFormat="1" ht="8.65" customHeight="1">
      <c r="A81" s="10" t="s">
        <v>62</v>
      </c>
      <c r="B81" s="118"/>
      <c r="C81" s="118"/>
      <c r="D81" s="4"/>
      <c r="E81" s="13">
        <v>15932</v>
      </c>
      <c r="F81" s="13">
        <v>18332</v>
      </c>
      <c r="G81" s="13">
        <v>19436</v>
      </c>
      <c r="H81" s="13">
        <v>21039</v>
      </c>
      <c r="I81" s="14">
        <v>30916</v>
      </c>
      <c r="J81" s="7"/>
      <c r="K81" s="414"/>
    </row>
    <row r="82" spans="1:11" s="23" customFormat="1" ht="8.65" customHeight="1">
      <c r="A82" s="10" t="s">
        <v>63</v>
      </c>
      <c r="B82" s="118"/>
      <c r="C82" s="118"/>
      <c r="D82" s="4"/>
      <c r="E82" s="13">
        <v>80085</v>
      </c>
      <c r="F82" s="13">
        <v>53865</v>
      </c>
      <c r="G82" s="13">
        <v>504917</v>
      </c>
      <c r="H82" s="13">
        <v>824868</v>
      </c>
      <c r="I82" s="14">
        <v>619545</v>
      </c>
      <c r="J82" s="7"/>
      <c r="K82" s="414"/>
    </row>
    <row r="83" spans="1:11" s="23" customFormat="1" ht="8.65" customHeight="1">
      <c r="A83" s="10" t="s">
        <v>64</v>
      </c>
      <c r="B83" s="118"/>
      <c r="C83" s="118"/>
      <c r="D83" s="4"/>
      <c r="E83" s="13">
        <v>328351</v>
      </c>
      <c r="F83" s="13">
        <v>900</v>
      </c>
      <c r="G83" s="13">
        <v>4600</v>
      </c>
      <c r="H83" s="13">
        <v>1800</v>
      </c>
      <c r="I83" s="14">
        <v>1800</v>
      </c>
      <c r="J83" s="7"/>
      <c r="K83" s="414"/>
    </row>
    <row r="84" spans="1:11" s="23" customFormat="1" ht="8.65" customHeight="1">
      <c r="A84" s="10" t="s">
        <v>65</v>
      </c>
      <c r="B84" s="118"/>
      <c r="C84" s="118"/>
      <c r="D84" s="4"/>
      <c r="E84" s="13">
        <v>3670</v>
      </c>
      <c r="F84" s="13">
        <v>25957</v>
      </c>
      <c r="G84" s="13">
        <v>26157</v>
      </c>
      <c r="H84" s="13">
        <v>26691</v>
      </c>
      <c r="I84" s="14">
        <v>27842</v>
      </c>
      <c r="J84" s="7"/>
      <c r="K84" s="414"/>
    </row>
    <row r="85" spans="1:11" s="23" customFormat="1" ht="8.65" customHeight="1">
      <c r="A85" s="10" t="s">
        <v>66</v>
      </c>
      <c r="B85" s="118"/>
      <c r="C85" s="118"/>
      <c r="D85" s="4"/>
      <c r="E85" s="13">
        <v>0</v>
      </c>
      <c r="F85" s="13">
        <v>0</v>
      </c>
      <c r="G85" s="13">
        <v>0</v>
      </c>
      <c r="H85" s="13">
        <v>0</v>
      </c>
      <c r="I85" s="14">
        <v>0</v>
      </c>
      <c r="J85" s="7"/>
      <c r="K85" s="414"/>
    </row>
    <row r="86" spans="1:11" s="23" customFormat="1" ht="8.65" customHeight="1">
      <c r="A86" s="10" t="s">
        <v>67</v>
      </c>
      <c r="B86" s="118"/>
      <c r="C86" s="118"/>
      <c r="D86" s="4"/>
      <c r="E86" s="13">
        <v>0</v>
      </c>
      <c r="F86" s="13">
        <v>0</v>
      </c>
      <c r="G86" s="13">
        <v>0</v>
      </c>
      <c r="H86" s="13">
        <v>0</v>
      </c>
      <c r="I86" s="14">
        <v>746</v>
      </c>
      <c r="J86" s="7"/>
      <c r="K86" s="414"/>
    </row>
    <row r="87" spans="1:11" s="23" customFormat="1" ht="8.65" customHeight="1">
      <c r="A87" s="10" t="s">
        <v>68</v>
      </c>
      <c r="B87" s="118"/>
      <c r="C87" s="118"/>
      <c r="D87" s="4"/>
      <c r="E87" s="13">
        <v>10968</v>
      </c>
      <c r="F87" s="13">
        <v>12575</v>
      </c>
      <c r="G87" s="13">
        <v>17500</v>
      </c>
      <c r="H87" s="13">
        <v>16348</v>
      </c>
      <c r="I87" s="14">
        <v>15254</v>
      </c>
      <c r="J87" s="7"/>
      <c r="K87" s="414"/>
    </row>
    <row r="88" spans="1:11" s="23" customFormat="1" ht="8.65" customHeight="1">
      <c r="A88" s="10" t="s">
        <v>69</v>
      </c>
      <c r="B88" s="118"/>
      <c r="C88" s="118"/>
      <c r="D88" s="4"/>
      <c r="E88" s="13">
        <v>165903</v>
      </c>
      <c r="F88" s="13">
        <v>176561</v>
      </c>
      <c r="G88" s="13">
        <v>161928</v>
      </c>
      <c r="H88" s="13">
        <v>177842</v>
      </c>
      <c r="I88" s="14">
        <v>170736</v>
      </c>
      <c r="J88" s="7"/>
      <c r="K88" s="414"/>
    </row>
    <row r="89" spans="1:11" s="23" customFormat="1" ht="8.65" customHeight="1">
      <c r="A89" s="10" t="s">
        <v>70</v>
      </c>
      <c r="B89" s="118"/>
      <c r="C89" s="118"/>
      <c r="D89" s="4"/>
      <c r="E89" s="13">
        <v>90779</v>
      </c>
      <c r="F89" s="13">
        <v>119290</v>
      </c>
      <c r="G89" s="13">
        <v>130461</v>
      </c>
      <c r="H89" s="13">
        <v>122563</v>
      </c>
      <c r="I89" s="14">
        <v>80455</v>
      </c>
      <c r="J89" s="7"/>
      <c r="K89" s="414"/>
    </row>
    <row r="90" spans="1:11" s="23" customFormat="1" ht="8.65" customHeight="1">
      <c r="A90" s="10" t="s">
        <v>71</v>
      </c>
      <c r="B90" s="118"/>
      <c r="C90" s="118"/>
      <c r="D90" s="4"/>
      <c r="E90" s="13">
        <v>849434</v>
      </c>
      <c r="F90" s="13">
        <v>1041564</v>
      </c>
      <c r="G90" s="13">
        <v>1093281</v>
      </c>
      <c r="H90" s="13">
        <v>1007326</v>
      </c>
      <c r="I90" s="14">
        <v>1080817</v>
      </c>
      <c r="J90" s="7"/>
      <c r="K90" s="414"/>
    </row>
    <row r="91" spans="1:11" s="23" customFormat="1" ht="8.1" customHeight="1">
      <c r="A91" s="10"/>
      <c r="B91" s="118"/>
      <c r="C91" s="118"/>
      <c r="D91" s="4"/>
      <c r="E91" s="13"/>
      <c r="F91" s="13"/>
      <c r="G91" s="13"/>
      <c r="H91" s="13" t="s">
        <v>75</v>
      </c>
      <c r="I91" s="13"/>
      <c r="J91" s="7"/>
      <c r="K91" s="414"/>
    </row>
    <row r="92" spans="1:11" s="114" customFormat="1" ht="9.9499999999999993" customHeight="1">
      <c r="A92" s="46" t="s">
        <v>76</v>
      </c>
      <c r="B92" s="126"/>
      <c r="C92" s="126"/>
      <c r="D92" s="91"/>
      <c r="E92" s="55">
        <v>1545122</v>
      </c>
      <c r="F92" s="55">
        <v>1449044</v>
      </c>
      <c r="G92" s="55">
        <v>1958280</v>
      </c>
      <c r="H92" s="55">
        <v>2198477</v>
      </c>
      <c r="I92" s="55">
        <v>2028111</v>
      </c>
      <c r="J92" s="113">
        <v>9179034</v>
      </c>
      <c r="K92" s="414"/>
    </row>
    <row r="93" spans="1:11" s="40" customFormat="1" ht="12" customHeight="1">
      <c r="A93" s="145">
        <v>49</v>
      </c>
      <c r="B93" s="127" t="s">
        <v>311</v>
      </c>
      <c r="C93" s="39"/>
      <c r="D93" s="1144" t="s">
        <v>29</v>
      </c>
      <c r="E93" s="1144"/>
      <c r="F93" s="1144"/>
      <c r="G93" s="1144"/>
      <c r="H93" s="1144"/>
      <c r="I93" s="76" t="s">
        <v>241</v>
      </c>
      <c r="J93" s="39"/>
      <c r="K93" s="415"/>
    </row>
    <row r="94" spans="1:11" s="41" customFormat="1" ht="9.9499999999999993" customHeight="1">
      <c r="A94" s="128"/>
      <c r="B94" s="29"/>
      <c r="C94" s="29"/>
      <c r="D94" s="27"/>
      <c r="E94" s="27"/>
      <c r="F94" s="27"/>
      <c r="G94" s="27"/>
      <c r="H94" s="27"/>
      <c r="I94" s="26"/>
      <c r="J94" s="29"/>
      <c r="K94" s="415"/>
    </row>
    <row r="95" spans="1:11" s="25" customFormat="1" ht="9.9499999999999993" customHeight="1" thickBot="1">
      <c r="A95" s="1"/>
      <c r="B95" s="3"/>
      <c r="C95" s="3"/>
      <c r="D95" s="94" t="s">
        <v>31</v>
      </c>
      <c r="E95" s="95">
        <v>2005</v>
      </c>
      <c r="F95" s="95">
        <v>2006</v>
      </c>
      <c r="G95" s="95">
        <v>2007</v>
      </c>
      <c r="H95" s="95">
        <v>2008</v>
      </c>
      <c r="I95" s="95">
        <v>2009</v>
      </c>
      <c r="J95" s="3"/>
      <c r="K95" s="415"/>
    </row>
    <row r="96" spans="1:11" s="25" customFormat="1" ht="9.9499999999999993" customHeight="1" thickBot="1">
      <c r="A96" s="1145" t="s">
        <v>73</v>
      </c>
      <c r="B96" s="1146"/>
      <c r="C96" s="1147"/>
      <c r="D96" s="31"/>
      <c r="E96" s="3"/>
      <c r="F96" s="3"/>
      <c r="G96" s="3"/>
      <c r="H96" s="3"/>
      <c r="I96" s="3"/>
      <c r="J96" s="3"/>
      <c r="K96" s="415"/>
    </row>
    <row r="97" spans="1:11" s="23" customFormat="1" ht="9.9499999999999993" customHeight="1">
      <c r="A97" s="2"/>
      <c r="B97" s="7"/>
      <c r="C97" s="7"/>
      <c r="D97" s="2"/>
      <c r="E97" s="7"/>
      <c r="F97" s="7"/>
      <c r="G97" s="7"/>
      <c r="H97" s="7"/>
      <c r="I97" s="7"/>
      <c r="J97" s="7"/>
      <c r="K97" s="414"/>
    </row>
    <row r="98" spans="1:11" s="43" customFormat="1" ht="9.9499999999999993" customHeight="1">
      <c r="A98" s="42" t="s">
        <v>77</v>
      </c>
      <c r="B98" s="56"/>
      <c r="C98" s="56"/>
      <c r="D98" s="109"/>
      <c r="E98" s="105"/>
      <c r="F98" s="105"/>
      <c r="G98" s="106"/>
      <c r="H98" s="106"/>
      <c r="I98" s="105"/>
      <c r="J98" s="56"/>
      <c r="K98" s="414"/>
    </row>
    <row r="99" spans="1:11" s="23" customFormat="1" ht="8.65" customHeight="1">
      <c r="A99" s="10" t="s">
        <v>62</v>
      </c>
      <c r="B99" s="118"/>
      <c r="C99" s="118"/>
      <c r="D99" s="4"/>
      <c r="E99" s="13">
        <v>-160567</v>
      </c>
      <c r="F99" s="13">
        <v>-155136</v>
      </c>
      <c r="G99" s="13">
        <v>-154541</v>
      </c>
      <c r="H99" s="13">
        <v>-151512</v>
      </c>
      <c r="I99" s="13">
        <v>-167217</v>
      </c>
      <c r="J99" s="7"/>
      <c r="K99" s="414"/>
    </row>
    <row r="100" spans="1:11" s="23" customFormat="1" ht="8.65" customHeight="1">
      <c r="A100" s="10" t="s">
        <v>63</v>
      </c>
      <c r="B100" s="118"/>
      <c r="C100" s="118"/>
      <c r="D100" s="4"/>
      <c r="E100" s="13">
        <v>-16825</v>
      </c>
      <c r="F100" s="13">
        <v>-28859</v>
      </c>
      <c r="G100" s="13">
        <v>205240</v>
      </c>
      <c r="H100" s="13">
        <v>530519</v>
      </c>
      <c r="I100" s="13">
        <v>468026</v>
      </c>
      <c r="J100" s="7"/>
      <c r="K100" s="414"/>
    </row>
    <row r="101" spans="1:11" s="23" customFormat="1" ht="8.65" customHeight="1">
      <c r="A101" s="10" t="s">
        <v>64</v>
      </c>
      <c r="B101" s="118"/>
      <c r="C101" s="118"/>
      <c r="D101" s="4"/>
      <c r="E101" s="13">
        <v>-346756</v>
      </c>
      <c r="F101" s="13">
        <v>-391648</v>
      </c>
      <c r="G101" s="13">
        <v>-359173</v>
      </c>
      <c r="H101" s="13">
        <v>-382529</v>
      </c>
      <c r="I101" s="13">
        <v>-359639</v>
      </c>
      <c r="J101" s="7"/>
      <c r="K101" s="414"/>
    </row>
    <row r="102" spans="1:11" s="23" customFormat="1" ht="8.65" customHeight="1">
      <c r="A102" s="10" t="s">
        <v>65</v>
      </c>
      <c r="B102" s="118"/>
      <c r="C102" s="118"/>
      <c r="D102" s="4"/>
      <c r="E102" s="13">
        <v>-66300</v>
      </c>
      <c r="F102" s="13">
        <v>-82571</v>
      </c>
      <c r="G102" s="13">
        <v>-345225</v>
      </c>
      <c r="H102" s="13">
        <v>-89099</v>
      </c>
      <c r="I102" s="13">
        <v>-51755</v>
      </c>
      <c r="J102" s="7"/>
      <c r="K102" s="414"/>
    </row>
    <row r="103" spans="1:11" s="23" customFormat="1" ht="8.65" customHeight="1">
      <c r="A103" s="10" t="s">
        <v>66</v>
      </c>
      <c r="B103" s="118"/>
      <c r="C103" s="118"/>
      <c r="D103" s="4"/>
      <c r="E103" s="13">
        <v>-15944</v>
      </c>
      <c r="F103" s="13">
        <v>-10887</v>
      </c>
      <c r="G103" s="13">
        <v>-13343</v>
      </c>
      <c r="H103" s="13">
        <v>-14532</v>
      </c>
      <c r="I103" s="13">
        <v>-13202</v>
      </c>
      <c r="J103" s="7"/>
      <c r="K103" s="414"/>
    </row>
    <row r="104" spans="1:11" s="23" customFormat="1" ht="8.65" customHeight="1">
      <c r="A104" s="10" t="s">
        <v>67</v>
      </c>
      <c r="B104" s="118"/>
      <c r="C104" s="118"/>
      <c r="D104" s="4"/>
      <c r="E104" s="13">
        <v>-124518</v>
      </c>
      <c r="F104" s="13">
        <v>-141839</v>
      </c>
      <c r="G104" s="13">
        <v>-153086</v>
      </c>
      <c r="H104" s="13">
        <v>-150733</v>
      </c>
      <c r="I104" s="13">
        <v>-166317</v>
      </c>
      <c r="J104" s="7"/>
      <c r="K104" s="414"/>
    </row>
    <row r="105" spans="1:11" s="23" customFormat="1" ht="8.65" customHeight="1">
      <c r="A105" s="10" t="s">
        <v>68</v>
      </c>
      <c r="B105" s="118"/>
      <c r="C105" s="118"/>
      <c r="D105" s="4"/>
      <c r="E105" s="13">
        <v>-68564</v>
      </c>
      <c r="F105" s="13">
        <v>-102907</v>
      </c>
      <c r="G105" s="13">
        <v>-54953</v>
      </c>
      <c r="H105" s="13">
        <v>-519763</v>
      </c>
      <c r="I105" s="13">
        <v>-578409</v>
      </c>
      <c r="J105" s="7"/>
      <c r="K105" s="414"/>
    </row>
    <row r="106" spans="1:11" s="23" customFormat="1" ht="8.65" customHeight="1">
      <c r="A106" s="10" t="s">
        <v>69</v>
      </c>
      <c r="B106" s="118"/>
      <c r="C106" s="118"/>
      <c r="D106" s="4"/>
      <c r="E106" s="13">
        <v>-20102</v>
      </c>
      <c r="F106" s="13">
        <v>-28200</v>
      </c>
      <c r="G106" s="13">
        <v>-29113</v>
      </c>
      <c r="H106" s="13">
        <v>-24453</v>
      </c>
      <c r="I106" s="13">
        <v>-32029</v>
      </c>
      <c r="J106" s="7"/>
      <c r="K106" s="414"/>
    </row>
    <row r="107" spans="1:11" s="23" customFormat="1" ht="8.65" customHeight="1">
      <c r="A107" s="10" t="s">
        <v>70</v>
      </c>
      <c r="B107" s="118"/>
      <c r="C107" s="118"/>
      <c r="D107" s="4"/>
      <c r="E107" s="13">
        <v>39876</v>
      </c>
      <c r="F107" s="13">
        <v>46195</v>
      </c>
      <c r="G107" s="13">
        <v>34053</v>
      </c>
      <c r="H107" s="13">
        <v>44825</v>
      </c>
      <c r="I107" s="13">
        <v>-6179</v>
      </c>
      <c r="J107" s="7"/>
      <c r="K107" s="414"/>
    </row>
    <row r="108" spans="1:11" s="23" customFormat="1" ht="8.65" customHeight="1">
      <c r="A108" s="10" t="s">
        <v>71</v>
      </c>
      <c r="B108" s="118"/>
      <c r="C108" s="118"/>
      <c r="D108" s="4"/>
      <c r="E108" s="13">
        <v>754768</v>
      </c>
      <c r="F108" s="13">
        <v>896259</v>
      </c>
      <c r="G108" s="13">
        <v>870877</v>
      </c>
      <c r="H108" s="13">
        <v>760078</v>
      </c>
      <c r="I108" s="13">
        <v>908923</v>
      </c>
      <c r="J108" s="7"/>
      <c r="K108" s="414"/>
    </row>
    <row r="109" spans="1:11" s="23" customFormat="1" ht="8.65" customHeight="1">
      <c r="A109" s="10"/>
      <c r="B109" s="118"/>
      <c r="C109" s="118"/>
      <c r="D109" s="4"/>
      <c r="E109" s="13"/>
      <c r="F109" s="13"/>
      <c r="G109" s="13"/>
      <c r="H109" s="13"/>
      <c r="I109" s="13"/>
      <c r="J109" s="7"/>
      <c r="K109" s="414"/>
    </row>
    <row r="110" spans="1:11" s="43" customFormat="1" ht="9.9499999999999993" customHeight="1">
      <c r="A110" s="110" t="s">
        <v>262</v>
      </c>
      <c r="B110" s="120"/>
      <c r="C110" s="120"/>
      <c r="D110" s="112"/>
      <c r="E110" s="90">
        <v>-24932</v>
      </c>
      <c r="F110" s="90">
        <v>407</v>
      </c>
      <c r="G110" s="90">
        <v>736</v>
      </c>
      <c r="H110" s="90">
        <v>2801</v>
      </c>
      <c r="I110" s="90">
        <v>2202</v>
      </c>
      <c r="J110" s="111">
        <v>-18786</v>
      </c>
      <c r="K110" s="414"/>
    </row>
    <row r="111" spans="1:11" s="23" customFormat="1" ht="9.9499999999999993" customHeight="1">
      <c r="A111" s="2"/>
      <c r="B111" s="7"/>
      <c r="C111" s="7"/>
      <c r="D111" s="2"/>
      <c r="E111" s="22"/>
      <c r="F111" s="22"/>
      <c r="G111" s="24"/>
      <c r="H111" s="24"/>
      <c r="I111" s="22"/>
      <c r="J111" s="7"/>
      <c r="K111" s="414"/>
    </row>
    <row r="112" spans="1:11" s="43" customFormat="1" ht="9.9499999999999993" customHeight="1">
      <c r="A112" s="42" t="s">
        <v>78</v>
      </c>
      <c r="B112" s="56"/>
      <c r="C112" s="56"/>
      <c r="D112" s="109"/>
      <c r="E112" s="56"/>
      <c r="F112" s="56"/>
      <c r="G112" s="56"/>
      <c r="H112" s="56"/>
      <c r="I112" s="56"/>
      <c r="J112" s="56"/>
      <c r="K112" s="414"/>
    </row>
    <row r="113" spans="1:12" s="25" customFormat="1" ht="8.85" customHeight="1">
      <c r="A113" s="2"/>
      <c r="B113" s="3"/>
      <c r="C113" s="3"/>
      <c r="D113" s="2"/>
      <c r="E113" s="7"/>
      <c r="F113" s="7"/>
      <c r="G113" s="7"/>
      <c r="H113" s="7"/>
      <c r="I113" s="7"/>
      <c r="J113" s="7"/>
      <c r="K113" s="415"/>
    </row>
    <row r="114" spans="1:12" s="43" customFormat="1" ht="9.9499999999999993" customHeight="1">
      <c r="A114" s="42" t="s">
        <v>61</v>
      </c>
      <c r="B114" s="56"/>
      <c r="C114" s="56"/>
      <c r="D114" s="109"/>
      <c r="E114" s="105"/>
      <c r="F114" s="105"/>
      <c r="G114" s="106"/>
      <c r="H114" s="106"/>
      <c r="I114" s="105"/>
      <c r="J114" s="56"/>
      <c r="K114" s="414"/>
    </row>
    <row r="115" spans="1:12" s="23" customFormat="1" ht="8.65" customHeight="1">
      <c r="A115" s="10" t="s">
        <v>79</v>
      </c>
      <c r="B115" s="118"/>
      <c r="C115" s="118"/>
      <c r="D115" s="4"/>
      <c r="E115" s="13">
        <v>639853</v>
      </c>
      <c r="F115" s="13">
        <v>275584</v>
      </c>
      <c r="G115" s="13">
        <v>271280</v>
      </c>
      <c r="H115" s="13">
        <v>277937</v>
      </c>
      <c r="I115" s="14">
        <v>290733</v>
      </c>
      <c r="J115" s="7"/>
      <c r="K115" s="414"/>
    </row>
    <row r="116" spans="1:12" s="23" customFormat="1" ht="8.65" customHeight="1">
      <c r="A116" s="10" t="s">
        <v>80</v>
      </c>
      <c r="B116" s="118"/>
      <c r="C116" s="118"/>
      <c r="D116" s="4"/>
      <c r="E116" s="13">
        <v>334468</v>
      </c>
      <c r="F116" s="13">
        <v>397649</v>
      </c>
      <c r="G116" s="13">
        <v>414548</v>
      </c>
      <c r="H116" s="13">
        <v>488356</v>
      </c>
      <c r="I116" s="14">
        <v>433224</v>
      </c>
      <c r="J116" s="7"/>
      <c r="K116" s="414"/>
    </row>
    <row r="117" spans="1:12" s="23" customFormat="1" ht="8.65" customHeight="1">
      <c r="A117" s="10" t="s">
        <v>81</v>
      </c>
      <c r="B117" s="118"/>
      <c r="C117" s="118"/>
      <c r="D117" s="4"/>
      <c r="E117" s="13">
        <v>26387</v>
      </c>
      <c r="F117" s="13">
        <v>21787</v>
      </c>
      <c r="G117" s="13">
        <v>46024</v>
      </c>
      <c r="H117" s="13">
        <v>26392</v>
      </c>
      <c r="I117" s="14">
        <v>6903</v>
      </c>
      <c r="J117" s="7"/>
      <c r="K117" s="414"/>
    </row>
    <row r="118" spans="1:12" s="23" customFormat="1" ht="8.65" customHeight="1">
      <c r="A118" s="10" t="s">
        <v>82</v>
      </c>
      <c r="B118" s="118"/>
      <c r="C118" s="118"/>
      <c r="D118" s="4"/>
      <c r="E118" s="13">
        <v>84698</v>
      </c>
      <c r="F118" s="13">
        <v>105390</v>
      </c>
      <c r="G118" s="13">
        <v>581259</v>
      </c>
      <c r="H118" s="13">
        <v>702238</v>
      </c>
      <c r="I118" s="14">
        <v>618056</v>
      </c>
      <c r="J118" s="7"/>
      <c r="K118" s="414"/>
    </row>
    <row r="119" spans="1:12" s="23" customFormat="1" ht="8.65" customHeight="1">
      <c r="A119" s="10" t="s">
        <v>83</v>
      </c>
      <c r="B119" s="118"/>
      <c r="C119" s="118"/>
      <c r="D119" s="4"/>
      <c r="E119" s="13">
        <v>0</v>
      </c>
      <c r="F119" s="13">
        <v>0</v>
      </c>
      <c r="G119" s="13">
        <v>0</v>
      </c>
      <c r="H119" s="13">
        <v>0</v>
      </c>
      <c r="I119" s="14">
        <v>0</v>
      </c>
      <c r="J119" s="7"/>
      <c r="K119" s="414"/>
    </row>
    <row r="120" spans="1:12" s="23" customFormat="1" ht="8.65" customHeight="1">
      <c r="A120" s="10" t="s">
        <v>84</v>
      </c>
      <c r="B120" s="118"/>
      <c r="C120" s="118"/>
      <c r="D120" s="4"/>
      <c r="E120" s="13">
        <v>272072</v>
      </c>
      <c r="F120" s="13">
        <v>436612</v>
      </c>
      <c r="G120" s="13">
        <v>408956</v>
      </c>
      <c r="H120" s="13">
        <v>437438</v>
      </c>
      <c r="I120" s="14">
        <v>410543</v>
      </c>
      <c r="J120" s="7"/>
      <c r="K120" s="414"/>
    </row>
    <row r="121" spans="1:12" s="23" customFormat="1" ht="8.65" customHeight="1">
      <c r="A121" s="10" t="s">
        <v>85</v>
      </c>
      <c r="B121" s="118"/>
      <c r="C121" s="118"/>
      <c r="D121" s="4"/>
      <c r="E121" s="13">
        <v>158284</v>
      </c>
      <c r="F121" s="13">
        <v>170278</v>
      </c>
      <c r="G121" s="13">
        <v>183801</v>
      </c>
      <c r="H121" s="13">
        <v>182265</v>
      </c>
      <c r="I121" s="14">
        <v>201966</v>
      </c>
      <c r="J121" s="7"/>
      <c r="K121" s="414"/>
    </row>
    <row r="122" spans="1:12" s="23" customFormat="1" ht="8.65" customHeight="1">
      <c r="A122" s="10" t="s">
        <v>86</v>
      </c>
      <c r="B122" s="118"/>
      <c r="C122" s="118"/>
      <c r="D122" s="4"/>
      <c r="E122" s="13">
        <v>13322</v>
      </c>
      <c r="F122" s="13">
        <v>12695</v>
      </c>
      <c r="G122" s="13">
        <v>13140</v>
      </c>
      <c r="H122" s="13">
        <v>12056</v>
      </c>
      <c r="I122" s="14">
        <v>15156</v>
      </c>
      <c r="J122" s="7"/>
      <c r="K122" s="414"/>
    </row>
    <row r="123" spans="1:12" s="23" customFormat="1" ht="8.65" customHeight="1">
      <c r="A123" s="10" t="s">
        <v>87</v>
      </c>
      <c r="B123" s="118"/>
      <c r="C123" s="118"/>
      <c r="D123" s="4"/>
      <c r="E123" s="13">
        <v>34970</v>
      </c>
      <c r="F123" s="13">
        <v>5634</v>
      </c>
      <c r="G123" s="13">
        <v>10705</v>
      </c>
      <c r="H123" s="13">
        <v>42998</v>
      </c>
      <c r="I123" s="14">
        <v>20629</v>
      </c>
      <c r="J123" s="7"/>
      <c r="K123" s="414"/>
    </row>
    <row r="124" spans="1:12" s="23" customFormat="1" ht="8.65" customHeight="1">
      <c r="A124" s="10" t="s">
        <v>88</v>
      </c>
      <c r="B124" s="118"/>
      <c r="C124" s="118"/>
      <c r="D124" s="4"/>
      <c r="E124" s="13">
        <v>6000</v>
      </c>
      <c r="F124" s="13">
        <v>23008</v>
      </c>
      <c r="G124" s="13">
        <v>27831</v>
      </c>
      <c r="H124" s="13">
        <v>25996</v>
      </c>
      <c r="I124" s="14">
        <v>28699</v>
      </c>
      <c r="J124" s="33">
        <v>111534</v>
      </c>
      <c r="K124" s="414"/>
    </row>
    <row r="125" spans="1:12" s="23" customFormat="1" ht="8.65" customHeight="1">
      <c r="A125" s="10"/>
      <c r="B125" s="118"/>
      <c r="C125" s="118"/>
      <c r="D125" s="4"/>
      <c r="E125" s="13"/>
      <c r="F125" s="13"/>
      <c r="G125" s="13"/>
      <c r="H125" s="13"/>
      <c r="I125" s="13"/>
      <c r="J125" s="7"/>
      <c r="K125" s="414"/>
    </row>
    <row r="126" spans="1:12" s="43" customFormat="1" ht="9.9499999999999993" customHeight="1">
      <c r="A126" s="46" t="s">
        <v>72</v>
      </c>
      <c r="B126" s="120"/>
      <c r="C126" s="120"/>
      <c r="D126" s="91"/>
      <c r="E126" s="55">
        <v>1570054</v>
      </c>
      <c r="F126" s="55">
        <v>1448637</v>
      </c>
      <c r="G126" s="55">
        <v>1957544</v>
      </c>
      <c r="H126" s="55">
        <v>2195676</v>
      </c>
      <c r="I126" s="55">
        <v>2025909</v>
      </c>
      <c r="J126" s="108" t="s">
        <v>270</v>
      </c>
      <c r="K126" s="414"/>
      <c r="L126" s="143"/>
    </row>
    <row r="127" spans="1:12" s="25" customFormat="1" ht="12" customHeight="1">
      <c r="A127" s="403" t="s">
        <v>457</v>
      </c>
      <c r="B127" s="404"/>
      <c r="C127" s="404"/>
      <c r="D127" s="403"/>
      <c r="E127" s="405">
        <f>E126-E122-E123-E124</f>
        <v>1515762</v>
      </c>
      <c r="F127" s="405">
        <f>F126-F122-F123-F124</f>
        <v>1407300</v>
      </c>
      <c r="G127" s="405">
        <f>G126-G122-G123-G124</f>
        <v>1905868</v>
      </c>
      <c r="H127" s="405">
        <f>H126-H122-H123-H124</f>
        <v>2114626</v>
      </c>
      <c r="I127" s="405">
        <f>I126-I122-I123-I124</f>
        <v>1961425</v>
      </c>
      <c r="J127" s="33">
        <v>9197820</v>
      </c>
      <c r="K127" s="414">
        <f>SUM(E127:I127)</f>
        <v>8904981</v>
      </c>
    </row>
    <row r="128" spans="1:12" s="25" customFormat="1" ht="9.9499999999999993" customHeight="1">
      <c r="A128" s="42" t="s">
        <v>74</v>
      </c>
      <c r="B128" s="7"/>
      <c r="C128" s="7"/>
      <c r="D128" s="2"/>
      <c r="E128" s="22"/>
      <c r="F128" s="22"/>
      <c r="G128" s="24"/>
      <c r="H128" s="24"/>
      <c r="I128" s="22"/>
      <c r="J128" s="7"/>
      <c r="K128" s="414"/>
    </row>
    <row r="129" spans="1:12" s="25" customFormat="1" ht="8.65" customHeight="1">
      <c r="A129" s="10" t="s">
        <v>89</v>
      </c>
      <c r="B129" s="118"/>
      <c r="C129" s="118"/>
      <c r="D129" s="4"/>
      <c r="E129" s="13">
        <v>754611</v>
      </c>
      <c r="F129" s="13">
        <v>877422</v>
      </c>
      <c r="G129" s="13">
        <v>870698</v>
      </c>
      <c r="H129" s="13">
        <v>814910</v>
      </c>
      <c r="I129" s="14">
        <v>911273</v>
      </c>
      <c r="J129" s="7"/>
      <c r="K129" s="414"/>
    </row>
    <row r="130" spans="1:12" s="25" customFormat="1" ht="8.65" customHeight="1">
      <c r="A130" s="10" t="s">
        <v>90</v>
      </c>
      <c r="B130" s="118"/>
      <c r="C130" s="118"/>
      <c r="D130" s="4"/>
      <c r="E130" s="13">
        <v>23004</v>
      </c>
      <c r="F130" s="13">
        <v>48998</v>
      </c>
      <c r="G130" s="13">
        <v>13814</v>
      </c>
      <c r="H130" s="13">
        <v>23449</v>
      </c>
      <c r="I130" s="14">
        <v>24474</v>
      </c>
      <c r="J130" s="7"/>
      <c r="K130" s="414"/>
    </row>
    <row r="131" spans="1:12" s="25" customFormat="1" ht="8.65" customHeight="1">
      <c r="A131" s="10" t="s">
        <v>91</v>
      </c>
      <c r="B131" s="118"/>
      <c r="C131" s="118"/>
      <c r="D131" s="4"/>
      <c r="E131" s="13">
        <v>85433</v>
      </c>
      <c r="F131" s="13">
        <v>88131</v>
      </c>
      <c r="G131" s="13">
        <v>155268</v>
      </c>
      <c r="H131" s="13">
        <v>94485</v>
      </c>
      <c r="I131" s="14">
        <v>77164</v>
      </c>
      <c r="J131" s="7"/>
      <c r="K131" s="414"/>
    </row>
    <row r="132" spans="1:12" s="25" customFormat="1" ht="8.65" customHeight="1">
      <c r="A132" s="10" t="s">
        <v>92</v>
      </c>
      <c r="B132" s="118"/>
      <c r="C132" s="118"/>
      <c r="D132" s="4"/>
      <c r="E132" s="13">
        <v>278029</v>
      </c>
      <c r="F132" s="13">
        <v>258646</v>
      </c>
      <c r="G132" s="13">
        <v>285988</v>
      </c>
      <c r="H132" s="13">
        <v>282835</v>
      </c>
      <c r="I132" s="14">
        <v>255352</v>
      </c>
      <c r="J132" s="7"/>
      <c r="K132" s="414"/>
    </row>
    <row r="133" spans="1:12" s="25" customFormat="1" ht="8.65" customHeight="1">
      <c r="A133" s="10" t="s">
        <v>230</v>
      </c>
      <c r="B133" s="118"/>
      <c r="C133" s="118"/>
      <c r="D133" s="4"/>
      <c r="E133" s="13">
        <v>60781</v>
      </c>
      <c r="F133" s="13">
        <v>43257</v>
      </c>
      <c r="G133" s="13">
        <v>489780</v>
      </c>
      <c r="H133" s="13">
        <v>807990</v>
      </c>
      <c r="I133" s="14">
        <v>595395</v>
      </c>
      <c r="J133" s="7"/>
      <c r="K133" s="414"/>
    </row>
    <row r="134" spans="1:12" s="25" customFormat="1" ht="8.65" customHeight="1">
      <c r="A134" s="10" t="s">
        <v>93</v>
      </c>
      <c r="B134" s="118"/>
      <c r="C134" s="118"/>
      <c r="D134" s="4"/>
      <c r="E134" s="13">
        <v>122736</v>
      </c>
      <c r="F134" s="13">
        <v>61004</v>
      </c>
      <c r="G134" s="13">
        <v>70817</v>
      </c>
      <c r="H134" s="13">
        <v>83183</v>
      </c>
      <c r="I134" s="14">
        <v>65411</v>
      </c>
      <c r="J134" s="7"/>
      <c r="K134" s="414"/>
    </row>
    <row r="135" spans="1:12" s="25" customFormat="1" ht="8.65" customHeight="1">
      <c r="A135" s="10" t="s">
        <v>94</v>
      </c>
      <c r="B135" s="118"/>
      <c r="C135" s="118"/>
      <c r="D135" s="4"/>
      <c r="E135" s="13">
        <v>192756</v>
      </c>
      <c r="F135" s="13">
        <v>20005</v>
      </c>
      <c r="G135" s="13">
        <v>23584</v>
      </c>
      <c r="H135" s="13">
        <v>51442</v>
      </c>
      <c r="I135" s="14">
        <v>55695</v>
      </c>
      <c r="J135" s="7"/>
      <c r="K135" s="414"/>
    </row>
    <row r="136" spans="1:12" s="25" customFormat="1" ht="8.65" customHeight="1">
      <c r="A136" s="10" t="s">
        <v>95</v>
      </c>
      <c r="B136" s="118"/>
      <c r="C136" s="118"/>
      <c r="D136" s="4"/>
      <c r="E136" s="13">
        <v>13322</v>
      </c>
      <c r="F136" s="13">
        <v>12695</v>
      </c>
      <c r="G136" s="13">
        <v>12279</v>
      </c>
      <c r="H136" s="13">
        <v>14187</v>
      </c>
      <c r="I136" s="14">
        <v>12956</v>
      </c>
      <c r="J136" s="7"/>
      <c r="K136" s="414"/>
    </row>
    <row r="137" spans="1:12" s="25" customFormat="1" ht="8.65" customHeight="1">
      <c r="A137" s="10" t="s">
        <v>96</v>
      </c>
      <c r="B137" s="118"/>
      <c r="C137" s="118"/>
      <c r="D137" s="4"/>
      <c r="E137" s="13">
        <v>8450</v>
      </c>
      <c r="F137" s="13">
        <v>15878</v>
      </c>
      <c r="G137" s="13">
        <v>8221</v>
      </c>
      <c r="H137" s="13">
        <v>0</v>
      </c>
      <c r="I137" s="14">
        <v>1692</v>
      </c>
      <c r="J137" s="33">
        <v>111534</v>
      </c>
      <c r="K137" s="414"/>
    </row>
    <row r="138" spans="1:12" s="25" customFormat="1" ht="8.65" customHeight="1">
      <c r="A138" s="10" t="s">
        <v>97</v>
      </c>
      <c r="B138" s="118"/>
      <c r="C138" s="118"/>
      <c r="D138" s="4"/>
      <c r="E138" s="13">
        <v>6000</v>
      </c>
      <c r="F138" s="13">
        <v>23008</v>
      </c>
      <c r="G138" s="13">
        <v>27831</v>
      </c>
      <c r="H138" s="13">
        <v>25996</v>
      </c>
      <c r="I138" s="14">
        <v>28699</v>
      </c>
      <c r="J138" s="108" t="s">
        <v>270</v>
      </c>
      <c r="K138" s="414"/>
      <c r="L138" s="143"/>
    </row>
    <row r="139" spans="1:12" s="25" customFormat="1" ht="8.65" customHeight="1">
      <c r="A139" s="10"/>
      <c r="B139" s="118"/>
      <c r="C139" s="118"/>
      <c r="D139" s="4"/>
      <c r="E139" s="13"/>
      <c r="F139" s="13"/>
      <c r="G139" s="13"/>
      <c r="H139" s="13"/>
      <c r="I139" s="13"/>
      <c r="J139" s="111">
        <v>9179034</v>
      </c>
      <c r="K139" s="414"/>
    </row>
    <row r="140" spans="1:12" s="25" customFormat="1" ht="9.9499999999999993" customHeight="1">
      <c r="A140" s="46" t="s">
        <v>76</v>
      </c>
      <c r="B140" s="129"/>
      <c r="C140" s="129"/>
      <c r="D140" s="58"/>
      <c r="E140" s="55">
        <v>1545122</v>
      </c>
      <c r="F140" s="55">
        <v>1449044</v>
      </c>
      <c r="G140" s="55">
        <v>1958280</v>
      </c>
      <c r="H140" s="55">
        <v>2198477</v>
      </c>
      <c r="I140" s="55">
        <v>2028111</v>
      </c>
      <c r="J140" s="108" t="s">
        <v>270</v>
      </c>
      <c r="K140" s="414"/>
      <c r="L140" s="143"/>
    </row>
    <row r="141" spans="1:12" s="25" customFormat="1" ht="9.9499999999999993" customHeight="1">
      <c r="A141" s="403" t="s">
        <v>458</v>
      </c>
      <c r="B141" s="405"/>
      <c r="C141" s="405"/>
      <c r="D141" s="403"/>
      <c r="E141" s="419">
        <f>E140-E136-E137-E138</f>
        <v>1517350</v>
      </c>
      <c r="F141" s="419">
        <f>F140-F136-F137-F138</f>
        <v>1397463</v>
      </c>
      <c r="G141" s="419">
        <f>G140-G136-G137-G138</f>
        <v>1909949</v>
      </c>
      <c r="H141" s="419">
        <f>H140-H136-H137-H138</f>
        <v>2158294</v>
      </c>
      <c r="I141" s="419">
        <f>I140-I136-I137-I138</f>
        <v>1984764</v>
      </c>
      <c r="J141" s="108"/>
      <c r="K141" s="414"/>
      <c r="L141" s="143"/>
    </row>
    <row r="142" spans="1:12" s="25" customFormat="1" ht="9.9499999999999993" customHeight="1">
      <c r="A142" s="403" t="s">
        <v>461</v>
      </c>
      <c r="B142" s="405"/>
      <c r="C142" s="405"/>
      <c r="D142" s="403"/>
      <c r="E142" s="419">
        <f>E141-E11+E12+E13</f>
        <v>836920</v>
      </c>
      <c r="F142" s="419">
        <f>F141-F11+F12+F13</f>
        <v>614121</v>
      </c>
      <c r="G142" s="419">
        <f>G141-G11+G12+G13</f>
        <v>1084196</v>
      </c>
      <c r="H142" s="419">
        <f>H141-H11+H12+H13</f>
        <v>1469630</v>
      </c>
      <c r="I142" s="419">
        <f>I141-I11+I12+I13</f>
        <v>1243117</v>
      </c>
      <c r="J142" s="111">
        <v>-18786</v>
      </c>
      <c r="K142" s="414">
        <f>SUM(E142:I142)</f>
        <v>5247984</v>
      </c>
    </row>
    <row r="143" spans="1:12" s="25" customFormat="1" ht="9.9499999999999993" customHeight="1">
      <c r="A143" s="403" t="s">
        <v>372</v>
      </c>
      <c r="B143" s="405"/>
      <c r="C143" s="405"/>
      <c r="D143" s="403"/>
      <c r="E143" s="419">
        <f>E141-E14</f>
        <v>836920</v>
      </c>
      <c r="F143" s="419">
        <f>F141-F14</f>
        <v>614121</v>
      </c>
      <c r="G143" s="419">
        <f>G141-G14</f>
        <v>1084196</v>
      </c>
      <c r="H143" s="419">
        <f>H141-H14</f>
        <v>1469630</v>
      </c>
      <c r="I143" s="419">
        <f>I141-I14</f>
        <v>1243117</v>
      </c>
      <c r="J143" s="111"/>
      <c r="K143" s="414"/>
    </row>
    <row r="144" spans="1:12" s="63" customFormat="1" ht="9.9499999999999993" customHeight="1">
      <c r="A144" s="110" t="s">
        <v>261</v>
      </c>
      <c r="B144" s="130"/>
      <c r="C144" s="130"/>
      <c r="D144" s="89"/>
      <c r="E144" s="90">
        <v>-24932</v>
      </c>
      <c r="F144" s="90">
        <v>407</v>
      </c>
      <c r="G144" s="90">
        <v>736</v>
      </c>
      <c r="H144" s="90">
        <v>2801</v>
      </c>
      <c r="I144" s="90">
        <v>2202</v>
      </c>
      <c r="J144" s="108" t="s">
        <v>270</v>
      </c>
      <c r="K144" s="414">
        <f>K127-K142</f>
        <v>3656997</v>
      </c>
      <c r="L144" s="143"/>
    </row>
    <row r="145" spans="1:11" s="25" customFormat="1" ht="9.9499999999999993" customHeight="1" thickBot="1">
      <c r="A145" s="2"/>
      <c r="B145" s="3"/>
      <c r="C145" s="3"/>
      <c r="D145" s="2"/>
      <c r="E145" s="7"/>
      <c r="F145" s="7"/>
      <c r="G145" s="7"/>
      <c r="H145" s="7"/>
      <c r="I145" s="7"/>
      <c r="J145" s="7" t="s">
        <v>242</v>
      </c>
      <c r="K145" s="414"/>
    </row>
    <row r="146" spans="1:11" s="23" customFormat="1" ht="11.1" customHeight="1" thickBot="1">
      <c r="A146" s="1145" t="s">
        <v>98</v>
      </c>
      <c r="B146" s="1146"/>
      <c r="C146" s="1147"/>
      <c r="D146" s="64"/>
      <c r="E146" s="7"/>
      <c r="F146" s="7"/>
      <c r="G146" s="7"/>
      <c r="H146" s="7"/>
      <c r="I146" s="7"/>
      <c r="J146" s="7"/>
      <c r="K146" s="414"/>
    </row>
    <row r="147" spans="1:11" s="23" customFormat="1" ht="9.9499999999999993" customHeight="1">
      <c r="A147" s="2" t="s">
        <v>99</v>
      </c>
      <c r="B147" s="7"/>
      <c r="C147" s="7"/>
      <c r="D147" s="2"/>
      <c r="E147" s="7"/>
      <c r="F147" s="7"/>
      <c r="G147" s="7"/>
      <c r="H147" s="7"/>
      <c r="I147" s="7"/>
      <c r="J147" s="7"/>
      <c r="K147" s="414"/>
    </row>
    <row r="148" spans="1:11" s="23" customFormat="1" ht="8.65" customHeight="1">
      <c r="A148" s="10" t="s">
        <v>100</v>
      </c>
      <c r="B148" s="9"/>
      <c r="C148" s="10" t="s">
        <v>101</v>
      </c>
      <c r="D148" s="4"/>
      <c r="E148" s="13">
        <v>0</v>
      </c>
      <c r="F148" s="13">
        <v>0</v>
      </c>
      <c r="G148" s="13">
        <v>0</v>
      </c>
      <c r="H148" s="13">
        <v>0</v>
      </c>
      <c r="I148" s="14">
        <v>0</v>
      </c>
      <c r="J148" s="7"/>
      <c r="K148" s="414"/>
    </row>
    <row r="149" spans="1:11" s="23" customFormat="1" ht="8.65" customHeight="1">
      <c r="A149" s="72"/>
      <c r="B149" s="9"/>
      <c r="C149" s="73" t="s">
        <v>102</v>
      </c>
      <c r="D149" s="74"/>
      <c r="E149" s="13">
        <v>0</v>
      </c>
      <c r="F149" s="13">
        <v>0</v>
      </c>
      <c r="G149" s="13">
        <v>0</v>
      </c>
      <c r="H149" s="13">
        <v>0</v>
      </c>
      <c r="I149" s="14">
        <v>0</v>
      </c>
      <c r="J149" s="7"/>
      <c r="K149" s="414"/>
    </row>
    <row r="150" spans="1:11" s="23" customFormat="1" ht="8.65" customHeight="1">
      <c r="A150" s="10" t="s">
        <v>103</v>
      </c>
      <c r="B150" s="9"/>
      <c r="C150" s="10" t="s">
        <v>101</v>
      </c>
      <c r="D150" s="4"/>
      <c r="E150" s="13">
        <v>7700</v>
      </c>
      <c r="F150" s="13">
        <v>7700</v>
      </c>
      <c r="G150" s="13">
        <v>7700</v>
      </c>
      <c r="H150" s="13">
        <v>7700</v>
      </c>
      <c r="I150" s="14">
        <v>5500</v>
      </c>
      <c r="J150" s="7"/>
      <c r="K150" s="414"/>
    </row>
    <row r="151" spans="1:11" s="23" customFormat="1" ht="8.65" customHeight="1">
      <c r="A151" s="72"/>
      <c r="B151" s="9"/>
      <c r="C151" s="10" t="s">
        <v>102</v>
      </c>
      <c r="D151" s="4"/>
      <c r="E151" s="13">
        <v>0</v>
      </c>
      <c r="F151" s="13">
        <v>0</v>
      </c>
      <c r="G151" s="13">
        <v>177111</v>
      </c>
      <c r="H151" s="13">
        <v>110003</v>
      </c>
      <c r="I151" s="14">
        <v>0</v>
      </c>
      <c r="J151" s="7"/>
      <c r="K151" s="414"/>
    </row>
    <row r="152" spans="1:11" s="23" customFormat="1" ht="8.65" customHeight="1">
      <c r="A152" s="10" t="s">
        <v>104</v>
      </c>
      <c r="B152" s="9"/>
      <c r="C152" s="10" t="s">
        <v>101</v>
      </c>
      <c r="D152" s="4"/>
      <c r="E152" s="13">
        <v>7000</v>
      </c>
      <c r="F152" s="13">
        <v>0</v>
      </c>
      <c r="G152" s="13">
        <v>0</v>
      </c>
      <c r="H152" s="13">
        <v>0</v>
      </c>
      <c r="I152" s="14">
        <v>0</v>
      </c>
      <c r="J152" s="7"/>
      <c r="K152" s="414"/>
    </row>
    <row r="153" spans="1:11" s="23" customFormat="1" ht="8.65" customHeight="1">
      <c r="A153" s="72"/>
      <c r="B153" s="9"/>
      <c r="C153" s="10" t="s">
        <v>102</v>
      </c>
      <c r="D153" s="4"/>
      <c r="E153" s="13">
        <v>0</v>
      </c>
      <c r="F153" s="13">
        <v>0</v>
      </c>
      <c r="G153" s="13">
        <v>0</v>
      </c>
      <c r="H153" s="13">
        <v>0</v>
      </c>
      <c r="I153" s="14">
        <v>0</v>
      </c>
      <c r="J153" s="7"/>
      <c r="K153" s="414"/>
    </row>
    <row r="154" spans="1:11" s="23" customFormat="1" ht="8.65" customHeight="1">
      <c r="A154" s="10" t="s">
        <v>105</v>
      </c>
      <c r="B154" s="9"/>
      <c r="C154" s="10" t="s">
        <v>101</v>
      </c>
      <c r="D154" s="4"/>
      <c r="E154" s="13">
        <v>8616</v>
      </c>
      <c r="F154" s="13">
        <v>22016</v>
      </c>
      <c r="G154" s="13">
        <v>22016</v>
      </c>
      <c r="H154" s="13">
        <v>9016</v>
      </c>
      <c r="I154" s="14">
        <v>8616</v>
      </c>
      <c r="J154" s="7"/>
      <c r="K154" s="414"/>
    </row>
    <row r="155" spans="1:11" s="23" customFormat="1" ht="8.65" customHeight="1">
      <c r="A155" s="72"/>
      <c r="B155" s="9"/>
      <c r="C155" s="10" t="s">
        <v>102</v>
      </c>
      <c r="D155" s="4"/>
      <c r="E155" s="13">
        <v>0</v>
      </c>
      <c r="F155" s="13">
        <v>0</v>
      </c>
      <c r="G155" s="13">
        <v>260212</v>
      </c>
      <c r="H155" s="13">
        <v>18800</v>
      </c>
      <c r="I155" s="14">
        <v>0</v>
      </c>
      <c r="J155" s="7"/>
      <c r="K155" s="414"/>
    </row>
    <row r="156" spans="1:11" s="23" customFormat="1" ht="8.65" customHeight="1">
      <c r="A156" s="10" t="s">
        <v>106</v>
      </c>
      <c r="B156" s="9"/>
      <c r="C156" s="10" t="s">
        <v>101</v>
      </c>
      <c r="D156" s="4"/>
      <c r="E156" s="13">
        <v>0</v>
      </c>
      <c r="F156" s="13">
        <v>0</v>
      </c>
      <c r="G156" s="13">
        <v>0</v>
      </c>
      <c r="H156" s="13">
        <v>0</v>
      </c>
      <c r="I156" s="14">
        <v>0</v>
      </c>
      <c r="J156" s="7"/>
      <c r="K156" s="414"/>
    </row>
    <row r="157" spans="1:11" s="23" customFormat="1" ht="8.65" customHeight="1">
      <c r="A157" s="72"/>
      <c r="B157" s="9"/>
      <c r="C157" s="10" t="s">
        <v>102</v>
      </c>
      <c r="D157" s="4"/>
      <c r="E157" s="13">
        <v>0</v>
      </c>
      <c r="F157" s="13">
        <v>0</v>
      </c>
      <c r="G157" s="13">
        <v>0</v>
      </c>
      <c r="H157" s="13">
        <v>0</v>
      </c>
      <c r="I157" s="14">
        <v>0</v>
      </c>
      <c r="J157" s="7"/>
      <c r="K157" s="414"/>
    </row>
    <row r="158" spans="1:11" s="23" customFormat="1" ht="8.65" customHeight="1">
      <c r="A158" s="10" t="s">
        <v>107</v>
      </c>
      <c r="B158" s="9"/>
      <c r="C158" s="10" t="s">
        <v>101</v>
      </c>
      <c r="D158" s="4"/>
      <c r="E158" s="13">
        <v>0</v>
      </c>
      <c r="F158" s="13">
        <v>0</v>
      </c>
      <c r="G158" s="13">
        <v>0</v>
      </c>
      <c r="H158" s="13">
        <v>0</v>
      </c>
      <c r="I158" s="14">
        <v>0</v>
      </c>
      <c r="J158" s="7"/>
      <c r="K158" s="414"/>
    </row>
    <row r="159" spans="1:11" s="23" customFormat="1" ht="8.65" customHeight="1">
      <c r="A159" s="72"/>
      <c r="B159" s="9"/>
      <c r="C159" s="10" t="s">
        <v>102</v>
      </c>
      <c r="D159" s="4"/>
      <c r="E159" s="13">
        <v>0</v>
      </c>
      <c r="F159" s="13">
        <v>0</v>
      </c>
      <c r="G159" s="13">
        <v>0</v>
      </c>
      <c r="H159" s="13">
        <v>0</v>
      </c>
      <c r="I159" s="14">
        <v>0</v>
      </c>
      <c r="J159" s="7"/>
      <c r="K159" s="414"/>
    </row>
    <row r="160" spans="1:11" s="23" customFormat="1" ht="8.65" customHeight="1">
      <c r="A160" s="10" t="s">
        <v>108</v>
      </c>
      <c r="B160" s="9"/>
      <c r="C160" s="10" t="s">
        <v>101</v>
      </c>
      <c r="D160" s="4"/>
      <c r="E160" s="13">
        <v>2500</v>
      </c>
      <c r="F160" s="13">
        <v>6365</v>
      </c>
      <c r="G160" s="13">
        <v>6365</v>
      </c>
      <c r="H160" s="13">
        <v>6365</v>
      </c>
      <c r="I160" s="14">
        <v>6364</v>
      </c>
      <c r="J160" s="7"/>
      <c r="K160" s="414"/>
    </row>
    <row r="161" spans="1:11" s="23" customFormat="1" ht="8.65" customHeight="1">
      <c r="A161" s="72"/>
      <c r="B161" s="9"/>
      <c r="C161" s="10" t="s">
        <v>102</v>
      </c>
      <c r="D161" s="4"/>
      <c r="E161" s="13">
        <v>0</v>
      </c>
      <c r="F161" s="13">
        <v>0</v>
      </c>
      <c r="G161" s="13">
        <v>2078</v>
      </c>
      <c r="H161" s="13">
        <v>428531</v>
      </c>
      <c r="I161" s="14">
        <v>494744</v>
      </c>
      <c r="J161" s="7"/>
      <c r="K161" s="414"/>
    </row>
    <row r="162" spans="1:11" s="23" customFormat="1" ht="8.65" customHeight="1">
      <c r="A162" s="10" t="s">
        <v>109</v>
      </c>
      <c r="B162" s="9"/>
      <c r="C162" s="10" t="s">
        <v>101</v>
      </c>
      <c r="D162" s="4"/>
      <c r="E162" s="13">
        <v>28469</v>
      </c>
      <c r="F162" s="13">
        <v>28469</v>
      </c>
      <c r="G162" s="13">
        <v>25449</v>
      </c>
      <c r="H162" s="13">
        <v>25449</v>
      </c>
      <c r="I162" s="14">
        <v>30261</v>
      </c>
      <c r="J162" s="7"/>
      <c r="K162" s="414"/>
    </row>
    <row r="163" spans="1:11" s="23" customFormat="1" ht="8.65" customHeight="1">
      <c r="A163" s="72"/>
      <c r="B163" s="9"/>
      <c r="C163" s="10" t="s">
        <v>102</v>
      </c>
      <c r="D163" s="4"/>
      <c r="E163" s="13">
        <v>0</v>
      </c>
      <c r="F163" s="13">
        <v>0</v>
      </c>
      <c r="G163" s="13">
        <v>0</v>
      </c>
      <c r="H163" s="13">
        <v>0</v>
      </c>
      <c r="I163" s="14">
        <v>0</v>
      </c>
      <c r="J163" s="7"/>
      <c r="K163" s="414"/>
    </row>
    <row r="164" spans="1:11" s="23" customFormat="1" ht="8.65" customHeight="1">
      <c r="A164" s="10" t="s">
        <v>219</v>
      </c>
      <c r="B164" s="9"/>
      <c r="C164" s="10" t="s">
        <v>101</v>
      </c>
      <c r="D164" s="4"/>
      <c r="E164" s="13">
        <v>0</v>
      </c>
      <c r="F164" s="13">
        <v>0</v>
      </c>
      <c r="G164" s="13">
        <v>0</v>
      </c>
      <c r="H164" s="13">
        <v>0</v>
      </c>
      <c r="I164" s="14">
        <v>3076</v>
      </c>
      <c r="J164" s="7"/>
      <c r="K164" s="414"/>
    </row>
    <row r="165" spans="1:11" s="23" customFormat="1" ht="8.65" customHeight="1">
      <c r="A165" s="72"/>
      <c r="B165" s="9"/>
      <c r="C165" s="10" t="s">
        <v>102</v>
      </c>
      <c r="D165" s="4"/>
      <c r="E165" s="13">
        <v>0</v>
      </c>
      <c r="F165" s="13">
        <v>0</v>
      </c>
      <c r="G165" s="13">
        <v>0</v>
      </c>
      <c r="H165" s="13">
        <v>0</v>
      </c>
      <c r="I165" s="14">
        <v>0</v>
      </c>
      <c r="J165" s="7"/>
      <c r="K165" s="414"/>
    </row>
    <row r="166" spans="1:11" s="23" customFormat="1" ht="8.65" customHeight="1">
      <c r="A166" s="10" t="s">
        <v>110</v>
      </c>
      <c r="B166" s="9"/>
      <c r="C166" s="10" t="s">
        <v>101</v>
      </c>
      <c r="D166" s="4"/>
      <c r="E166" s="13">
        <v>1700</v>
      </c>
      <c r="F166" s="13">
        <v>12230</v>
      </c>
      <c r="G166" s="13">
        <v>16282</v>
      </c>
      <c r="H166" s="13">
        <v>8700</v>
      </c>
      <c r="I166" s="14">
        <v>14379</v>
      </c>
      <c r="J166" s="7"/>
      <c r="K166" s="414"/>
    </row>
    <row r="167" spans="1:11" s="23" customFormat="1" ht="8.65" customHeight="1">
      <c r="A167" s="72"/>
      <c r="B167" s="9"/>
      <c r="C167" s="10" t="s">
        <v>102</v>
      </c>
      <c r="D167" s="4"/>
      <c r="E167" s="13">
        <v>0</v>
      </c>
      <c r="F167" s="13">
        <v>6000</v>
      </c>
      <c r="G167" s="13">
        <v>58694</v>
      </c>
      <c r="H167" s="13">
        <v>0</v>
      </c>
      <c r="I167" s="14">
        <v>0</v>
      </c>
      <c r="J167" s="7"/>
      <c r="K167" s="414"/>
    </row>
    <row r="168" spans="1:11" s="25" customFormat="1" ht="8.65" customHeight="1">
      <c r="A168" s="10" t="s">
        <v>111</v>
      </c>
      <c r="B168" s="5"/>
      <c r="C168" s="10" t="s">
        <v>112</v>
      </c>
      <c r="D168" s="4"/>
      <c r="E168" s="13">
        <v>0</v>
      </c>
      <c r="F168" s="13">
        <v>0</v>
      </c>
      <c r="G168" s="13">
        <v>0</v>
      </c>
      <c r="H168" s="13">
        <v>0</v>
      </c>
      <c r="I168" s="14">
        <v>0</v>
      </c>
      <c r="J168" s="7"/>
      <c r="K168" s="414"/>
    </row>
    <row r="169" spans="1:11" s="23" customFormat="1" ht="9.9499999999999993" customHeight="1">
      <c r="A169" s="10"/>
      <c r="B169" s="9"/>
      <c r="C169" s="131"/>
      <c r="D169" s="4"/>
      <c r="E169" s="13"/>
      <c r="F169" s="13"/>
      <c r="G169" s="13"/>
      <c r="H169" s="13"/>
      <c r="I169" s="13"/>
      <c r="J169" s="7"/>
      <c r="K169" s="414"/>
    </row>
    <row r="170" spans="1:11" s="25" customFormat="1" ht="9.9499999999999993" customHeight="1">
      <c r="A170" s="46" t="s">
        <v>220</v>
      </c>
      <c r="B170" s="126"/>
      <c r="C170" s="126"/>
      <c r="D170" s="91"/>
      <c r="E170" s="55">
        <v>55985</v>
      </c>
      <c r="F170" s="55">
        <v>76780</v>
      </c>
      <c r="G170" s="55">
        <v>77812</v>
      </c>
      <c r="H170" s="55">
        <v>57230</v>
      </c>
      <c r="I170" s="55">
        <v>68196</v>
      </c>
      <c r="J170" s="7"/>
      <c r="K170" s="414"/>
    </row>
    <row r="171" spans="1:11" s="25" customFormat="1" ht="9.9499999999999993" customHeight="1">
      <c r="A171" s="46" t="s">
        <v>113</v>
      </c>
      <c r="B171" s="126"/>
      <c r="C171" s="126"/>
      <c r="D171" s="91"/>
      <c r="E171" s="55">
        <v>0</v>
      </c>
      <c r="F171" s="55">
        <v>6000</v>
      </c>
      <c r="G171" s="55">
        <v>498095</v>
      </c>
      <c r="H171" s="55">
        <v>557334</v>
      </c>
      <c r="I171" s="55">
        <v>494744</v>
      </c>
      <c r="J171" s="7"/>
      <c r="K171" s="414"/>
    </row>
    <row r="172" spans="1:11" s="401" customFormat="1" ht="9.9499999999999993" customHeight="1">
      <c r="A172" s="398" t="s">
        <v>464</v>
      </c>
      <c r="B172" s="832"/>
      <c r="C172" s="832"/>
      <c r="D172" s="398"/>
      <c r="E172" s="399">
        <f>E149+E151+E153+E155+E157+E159+E161+E163+E165+E167</f>
        <v>0</v>
      </c>
      <c r="F172" s="399">
        <f>F149+F151+F153+F155+F157+F159+F161+F163+F165+F167</f>
        <v>6000</v>
      </c>
      <c r="G172" s="399">
        <f>G149+G151+G153+G155+G157+G159+G161+G163+G165+G167</f>
        <v>498095</v>
      </c>
      <c r="H172" s="399">
        <f>H149+H151+H153+H155+H157+H159+H161+H163+H165+H167</f>
        <v>557334</v>
      </c>
      <c r="I172" s="399">
        <f>I149+I151+I153+I155+I157+I159+I161+I163+I165+I167</f>
        <v>494744</v>
      </c>
      <c r="J172" s="399"/>
      <c r="K172" s="414"/>
    </row>
    <row r="173" spans="1:11" s="25" customFormat="1" ht="9.9499999999999993" customHeight="1">
      <c r="A173" s="46" t="s">
        <v>114</v>
      </c>
      <c r="B173" s="120"/>
      <c r="C173" s="120"/>
      <c r="D173" s="91"/>
      <c r="E173" s="55">
        <v>55985</v>
      </c>
      <c r="F173" s="55">
        <v>82780</v>
      </c>
      <c r="G173" s="55">
        <v>575907</v>
      </c>
      <c r="H173" s="55">
        <v>614564</v>
      </c>
      <c r="I173" s="55">
        <v>562940</v>
      </c>
      <c r="J173" s="7"/>
      <c r="K173" s="414"/>
    </row>
    <row r="174" spans="1:11" s="25" customFormat="1" ht="8.65" customHeight="1">
      <c r="A174" s="66" t="s">
        <v>115</v>
      </c>
      <c r="B174" s="132"/>
      <c r="C174" s="132"/>
      <c r="D174" s="67"/>
      <c r="E174" s="1187">
        <v>0</v>
      </c>
      <c r="F174" s="1187">
        <v>0</v>
      </c>
      <c r="G174" s="1187">
        <v>0</v>
      </c>
      <c r="H174" s="1187">
        <v>0</v>
      </c>
      <c r="I174" s="1185">
        <v>0</v>
      </c>
      <c r="J174" s="7"/>
      <c r="K174" s="414"/>
    </row>
    <row r="175" spans="1:11" s="25" customFormat="1" ht="8.65" customHeight="1">
      <c r="A175" s="11" t="s">
        <v>116</v>
      </c>
      <c r="B175" s="133"/>
      <c r="C175" s="133"/>
      <c r="D175" s="68"/>
      <c r="E175" s="1188"/>
      <c r="F175" s="1188"/>
      <c r="G175" s="1188"/>
      <c r="H175" s="1188"/>
      <c r="I175" s="1186"/>
      <c r="J175" s="7"/>
      <c r="K175" s="414"/>
    </row>
    <row r="176" spans="1:11" s="25" customFormat="1" ht="9.9499999999999993" customHeight="1">
      <c r="A176" s="46" t="s">
        <v>117</v>
      </c>
      <c r="B176" s="120"/>
      <c r="C176" s="120"/>
      <c r="D176" s="91"/>
      <c r="E176" s="55">
        <v>55985</v>
      </c>
      <c r="F176" s="55">
        <v>82780</v>
      </c>
      <c r="G176" s="55">
        <v>575907</v>
      </c>
      <c r="H176" s="55">
        <v>614564</v>
      </c>
      <c r="I176" s="55">
        <v>562940</v>
      </c>
      <c r="J176" s="7"/>
      <c r="K176" s="414"/>
    </row>
    <row r="177" spans="1:11" s="23" customFormat="1" ht="9.9499999999999993" customHeight="1" thickBot="1">
      <c r="A177" s="2"/>
      <c r="B177" s="7"/>
      <c r="C177" s="7"/>
      <c r="D177" s="2"/>
      <c r="E177" s="7"/>
      <c r="F177" s="7"/>
      <c r="G177" s="7"/>
      <c r="H177" s="7"/>
      <c r="I177" s="7"/>
      <c r="J177" s="7"/>
      <c r="K177" s="414"/>
    </row>
    <row r="178" spans="1:11" s="25" customFormat="1" ht="9.9499999999999993" customHeight="1" thickBot="1">
      <c r="A178" s="77" t="s">
        <v>118</v>
      </c>
      <c r="B178" s="122"/>
      <c r="C178" s="3"/>
      <c r="D178" s="30"/>
      <c r="E178" s="7"/>
      <c r="F178" s="7"/>
      <c r="G178" s="7"/>
      <c r="H178" s="7"/>
      <c r="I178" s="7"/>
      <c r="J178" s="7"/>
      <c r="K178" s="414"/>
    </row>
    <row r="179" spans="1:11" s="23" customFormat="1" ht="9.9499999999999993" customHeight="1">
      <c r="A179" s="2"/>
      <c r="B179" s="7"/>
      <c r="C179" s="7"/>
      <c r="D179" s="2"/>
      <c r="E179" s="7"/>
      <c r="F179" s="7"/>
      <c r="G179" s="7"/>
      <c r="H179" s="7"/>
      <c r="I179" s="7"/>
      <c r="J179" s="7"/>
      <c r="K179" s="414"/>
    </row>
    <row r="180" spans="1:11" s="43" customFormat="1" ht="9.9499999999999993" customHeight="1">
      <c r="A180" s="70" t="s">
        <v>119</v>
      </c>
      <c r="B180" s="120"/>
      <c r="C180" s="120"/>
      <c r="D180" s="71"/>
      <c r="E180" s="69">
        <v>-24932</v>
      </c>
      <c r="F180" s="69">
        <v>407</v>
      </c>
      <c r="G180" s="69">
        <v>736</v>
      </c>
      <c r="H180" s="69">
        <v>2801</v>
      </c>
      <c r="I180" s="69">
        <v>2202</v>
      </c>
      <c r="J180" s="56"/>
      <c r="K180" s="414"/>
    </row>
    <row r="181" spans="1:11" s="43" customFormat="1" ht="9.9499999999999993" customHeight="1">
      <c r="A181" s="70" t="s">
        <v>120</v>
      </c>
      <c r="B181" s="120"/>
      <c r="C181" s="120"/>
      <c r="D181" s="71"/>
      <c r="E181" s="69">
        <v>0</v>
      </c>
      <c r="F181" s="69">
        <v>6000</v>
      </c>
      <c r="G181" s="69">
        <v>498095</v>
      </c>
      <c r="H181" s="69">
        <v>557334</v>
      </c>
      <c r="I181" s="69">
        <v>494744</v>
      </c>
      <c r="J181" s="56"/>
      <c r="K181" s="414"/>
    </row>
    <row r="182" spans="1:11" s="23" customFormat="1" ht="9.9499999999999993" customHeight="1" thickBot="1">
      <c r="A182" s="65"/>
      <c r="B182" s="121"/>
      <c r="C182" s="121"/>
      <c r="D182" s="4"/>
      <c r="E182" s="13"/>
      <c r="F182" s="13"/>
      <c r="G182" s="13"/>
      <c r="H182" s="13"/>
      <c r="I182" s="13"/>
      <c r="J182" s="7"/>
      <c r="K182" s="414"/>
    </row>
    <row r="183" spans="1:11" s="23" customFormat="1" ht="11.1" customHeight="1" thickTop="1" thickBot="1">
      <c r="A183" s="92" t="s">
        <v>258</v>
      </c>
      <c r="B183" s="134"/>
      <c r="C183" s="135"/>
      <c r="D183" s="93"/>
      <c r="E183" s="90">
        <v>-24932</v>
      </c>
      <c r="F183" s="90">
        <v>6407</v>
      </c>
      <c r="G183" s="90">
        <v>498831</v>
      </c>
      <c r="H183" s="90">
        <v>560135</v>
      </c>
      <c r="I183" s="90">
        <v>496946</v>
      </c>
      <c r="J183" s="78"/>
      <c r="K183" s="414"/>
    </row>
    <row r="184" spans="1:11" s="40" customFormat="1" ht="12" customHeight="1" thickTop="1">
      <c r="A184" s="145">
        <v>49</v>
      </c>
      <c r="B184" s="127" t="s">
        <v>311</v>
      </c>
      <c r="C184" s="39"/>
      <c r="D184" s="1144" t="s">
        <v>29</v>
      </c>
      <c r="E184" s="1144"/>
      <c r="F184" s="1144"/>
      <c r="G184" s="1144"/>
      <c r="H184" s="1144"/>
      <c r="I184" s="76" t="s">
        <v>244</v>
      </c>
      <c r="J184" s="39"/>
      <c r="K184" s="414"/>
    </row>
    <row r="185" spans="1:11" s="41" customFormat="1" ht="9.9499999999999993" customHeight="1">
      <c r="A185" s="128"/>
      <c r="B185" s="29"/>
      <c r="C185" s="29"/>
      <c r="D185" s="27"/>
      <c r="E185" s="27"/>
      <c r="F185" s="27"/>
      <c r="G185" s="27"/>
      <c r="H185" s="27"/>
      <c r="I185" s="26"/>
      <c r="J185" s="29"/>
      <c r="K185" s="414"/>
    </row>
    <row r="186" spans="1:11" s="25" customFormat="1" ht="9.9499999999999993" customHeight="1" thickBot="1">
      <c r="A186" s="1"/>
      <c r="B186" s="3"/>
      <c r="C186" s="3"/>
      <c r="D186" s="94" t="s">
        <v>31</v>
      </c>
      <c r="E186" s="95">
        <v>2005</v>
      </c>
      <c r="F186" s="95">
        <v>2006</v>
      </c>
      <c r="G186" s="95">
        <v>2007</v>
      </c>
      <c r="H186" s="95">
        <v>2008</v>
      </c>
      <c r="I186" s="95">
        <v>2009</v>
      </c>
      <c r="J186" s="3"/>
      <c r="K186" s="414"/>
    </row>
    <row r="187" spans="1:11" s="23" customFormat="1" ht="9.9499999999999993" customHeight="1" thickBot="1">
      <c r="A187" s="1145" t="s">
        <v>121</v>
      </c>
      <c r="B187" s="1146"/>
      <c r="C187" s="1147"/>
      <c r="D187" s="64"/>
      <c r="E187" s="7"/>
      <c r="F187" s="7"/>
      <c r="G187" s="7"/>
      <c r="H187" s="7"/>
      <c r="I187" s="7"/>
      <c r="J187" s="7"/>
      <c r="K187" s="414"/>
    </row>
    <row r="188" spans="1:11" s="23" customFormat="1" ht="9.9499999999999993" customHeight="1">
      <c r="A188" s="2"/>
      <c r="B188" s="7"/>
      <c r="C188" s="7"/>
      <c r="D188" s="2"/>
      <c r="E188" s="7"/>
      <c r="F188" s="7"/>
      <c r="G188" s="7"/>
      <c r="H188" s="7"/>
      <c r="I188" s="7"/>
      <c r="J188" s="7"/>
      <c r="K188" s="414"/>
    </row>
    <row r="189" spans="1:11" s="43" customFormat="1" ht="9.9499999999999993" customHeight="1">
      <c r="A189" s="42" t="s">
        <v>122</v>
      </c>
      <c r="B189" s="56"/>
      <c r="C189" s="56"/>
      <c r="D189" s="109"/>
      <c r="E189" s="56"/>
      <c r="F189" s="56"/>
      <c r="G189" s="56"/>
      <c r="H189" s="7"/>
      <c r="I189" s="56"/>
      <c r="J189" s="56"/>
      <c r="K189" s="414"/>
    </row>
    <row r="190" spans="1:11" s="23" customFormat="1" ht="8.65" customHeight="1">
      <c r="A190" s="2"/>
      <c r="B190" s="7"/>
      <c r="C190" s="7"/>
      <c r="D190" s="2"/>
      <c r="E190" s="7"/>
      <c r="F190" s="7"/>
      <c r="G190" s="7"/>
      <c r="H190" s="7"/>
      <c r="I190" s="7"/>
      <c r="J190" s="7"/>
      <c r="K190" s="414"/>
    </row>
    <row r="191" spans="1:11" s="23" customFormat="1" ht="8.65" customHeight="1">
      <c r="A191" s="10" t="s">
        <v>123</v>
      </c>
      <c r="B191" s="118"/>
      <c r="C191" s="118"/>
      <c r="D191" s="4"/>
      <c r="E191" s="13">
        <v>0</v>
      </c>
      <c r="F191" s="13">
        <v>0</v>
      </c>
      <c r="G191" s="13">
        <v>0</v>
      </c>
      <c r="H191" s="13">
        <v>0</v>
      </c>
      <c r="I191" s="14">
        <v>0</v>
      </c>
      <c r="J191" s="7"/>
      <c r="K191" s="414"/>
    </row>
    <row r="192" spans="1:11" s="23" customFormat="1" ht="8.65" customHeight="1">
      <c r="A192" s="10" t="s">
        <v>124</v>
      </c>
      <c r="B192" s="118"/>
      <c r="C192" s="118"/>
      <c r="D192" s="4"/>
      <c r="E192" s="13">
        <v>0</v>
      </c>
      <c r="F192" s="13">
        <v>0</v>
      </c>
      <c r="G192" s="13">
        <v>-177111</v>
      </c>
      <c r="H192" s="13">
        <v>0</v>
      </c>
      <c r="I192" s="14">
        <v>0</v>
      </c>
      <c r="J192" s="7"/>
      <c r="K192" s="414"/>
    </row>
    <row r="193" spans="1:11" s="23" customFormat="1" ht="8.65" customHeight="1">
      <c r="A193" s="10" t="s">
        <v>125</v>
      </c>
      <c r="B193" s="118"/>
      <c r="C193" s="118"/>
      <c r="D193" s="4"/>
      <c r="E193" s="13">
        <v>-266830</v>
      </c>
      <c r="F193" s="13">
        <v>0</v>
      </c>
      <c r="G193" s="13">
        <v>0</v>
      </c>
      <c r="H193" s="13">
        <v>0</v>
      </c>
      <c r="I193" s="14">
        <v>0</v>
      </c>
      <c r="J193" s="7"/>
      <c r="K193" s="414"/>
    </row>
    <row r="194" spans="1:11" s="23" customFormat="1" ht="8.65" customHeight="1">
      <c r="A194" s="10" t="s">
        <v>126</v>
      </c>
      <c r="B194" s="118"/>
      <c r="C194" s="118"/>
      <c r="D194" s="4"/>
      <c r="E194" s="13">
        <v>0</v>
      </c>
      <c r="F194" s="13">
        <v>139968</v>
      </c>
      <c r="G194" s="13">
        <v>0</v>
      </c>
      <c r="H194" s="13">
        <v>0</v>
      </c>
      <c r="I194" s="14">
        <v>-9650</v>
      </c>
      <c r="J194" s="7"/>
      <c r="K194" s="414"/>
    </row>
    <row r="195" spans="1:11" s="23" customFormat="1" ht="8.65" customHeight="1">
      <c r="A195" s="10" t="s">
        <v>127</v>
      </c>
      <c r="B195" s="118"/>
      <c r="C195" s="118"/>
      <c r="D195" s="4"/>
      <c r="E195" s="13">
        <v>0</v>
      </c>
      <c r="F195" s="13">
        <v>0</v>
      </c>
      <c r="G195" s="13">
        <v>0</v>
      </c>
      <c r="H195" s="13">
        <v>0</v>
      </c>
      <c r="I195" s="14">
        <v>0</v>
      </c>
      <c r="J195" s="7"/>
      <c r="K195" s="414"/>
    </row>
    <row r="196" spans="1:11" s="23" customFormat="1" ht="8.65" customHeight="1">
      <c r="A196" s="10" t="s">
        <v>128</v>
      </c>
      <c r="B196" s="118"/>
      <c r="C196" s="118"/>
      <c r="D196" s="4"/>
      <c r="E196" s="13">
        <v>0</v>
      </c>
      <c r="F196" s="13">
        <v>0</v>
      </c>
      <c r="G196" s="13">
        <v>0</v>
      </c>
      <c r="H196" s="13">
        <v>0</v>
      </c>
      <c r="I196" s="14">
        <v>0</v>
      </c>
      <c r="J196" s="7"/>
      <c r="K196" s="414"/>
    </row>
    <row r="197" spans="1:11" s="23" customFormat="1" ht="8.65" customHeight="1">
      <c r="A197" s="10" t="s">
        <v>129</v>
      </c>
      <c r="B197" s="118"/>
      <c r="C197" s="118"/>
      <c r="D197" s="4"/>
      <c r="E197" s="13">
        <v>-77282</v>
      </c>
      <c r="F197" s="13">
        <v>0</v>
      </c>
      <c r="G197" s="13">
        <v>0</v>
      </c>
      <c r="H197" s="13">
        <v>-398531</v>
      </c>
      <c r="I197" s="14">
        <v>-613723</v>
      </c>
      <c r="J197" s="7"/>
      <c r="K197" s="414"/>
    </row>
    <row r="198" spans="1:11" s="23" customFormat="1" ht="8.65" customHeight="1">
      <c r="A198" s="10" t="s">
        <v>130</v>
      </c>
      <c r="B198" s="118"/>
      <c r="C198" s="118"/>
      <c r="D198" s="4"/>
      <c r="E198" s="13">
        <v>0</v>
      </c>
      <c r="F198" s="13">
        <v>0</v>
      </c>
      <c r="G198" s="13">
        <v>0</v>
      </c>
      <c r="H198" s="13">
        <v>-27395</v>
      </c>
      <c r="I198" s="14">
        <v>-314408</v>
      </c>
      <c r="J198" s="7"/>
      <c r="K198" s="414"/>
    </row>
    <row r="199" spans="1:11" s="23" customFormat="1" ht="8.65" customHeight="1">
      <c r="A199" s="10" t="s">
        <v>131</v>
      </c>
      <c r="B199" s="118"/>
      <c r="C199" s="118"/>
      <c r="D199" s="4"/>
      <c r="E199" s="13">
        <v>0</v>
      </c>
      <c r="F199" s="13">
        <v>0</v>
      </c>
      <c r="G199" s="13">
        <v>0</v>
      </c>
      <c r="H199" s="13">
        <v>-30760</v>
      </c>
      <c r="I199" s="14">
        <v>-35522</v>
      </c>
      <c r="J199" s="7"/>
      <c r="K199" s="414"/>
    </row>
    <row r="200" spans="1:11" s="25" customFormat="1" ht="8.65" customHeight="1">
      <c r="A200" s="10" t="s">
        <v>132</v>
      </c>
      <c r="B200" s="19"/>
      <c r="C200" s="19"/>
      <c r="D200" s="4"/>
      <c r="E200" s="13">
        <v>-14806</v>
      </c>
      <c r="F200" s="13">
        <v>-40505</v>
      </c>
      <c r="G200" s="13">
        <v>0</v>
      </c>
      <c r="H200" s="13">
        <v>-56794</v>
      </c>
      <c r="I200" s="14">
        <v>-8871</v>
      </c>
      <c r="J200" s="7"/>
      <c r="K200" s="414"/>
    </row>
    <row r="201" spans="1:11" s="23" customFormat="1" ht="8.65" customHeight="1">
      <c r="A201" s="46" t="s">
        <v>240</v>
      </c>
      <c r="B201" s="120"/>
      <c r="C201" s="120"/>
      <c r="D201" s="71"/>
      <c r="E201" s="56"/>
      <c r="F201" s="56"/>
      <c r="G201" s="56"/>
      <c r="H201" s="56"/>
      <c r="I201" s="56"/>
      <c r="J201" s="7"/>
      <c r="K201" s="414"/>
    </row>
    <row r="202" spans="1:11" s="23" customFormat="1" ht="9.9499999999999993" customHeight="1">
      <c r="A202" s="96" t="s">
        <v>259</v>
      </c>
      <c r="B202" s="136"/>
      <c r="C202" s="120"/>
      <c r="D202" s="93"/>
      <c r="E202" s="90">
        <v>-358918</v>
      </c>
      <c r="F202" s="90">
        <v>99463</v>
      </c>
      <c r="G202" s="90">
        <v>-177111</v>
      </c>
      <c r="H202" s="90">
        <v>-513480</v>
      </c>
      <c r="I202" s="90">
        <v>-982174</v>
      </c>
      <c r="J202" s="79">
        <v>-1932220</v>
      </c>
      <c r="K202" s="414"/>
    </row>
    <row r="203" spans="1:11" s="23" customFormat="1" ht="9.9499999999999993" customHeight="1">
      <c r="A203" s="2"/>
      <c r="B203" s="7"/>
      <c r="C203" s="7"/>
      <c r="D203" s="2"/>
      <c r="E203" s="7"/>
      <c r="F203" s="7"/>
      <c r="G203" s="7"/>
      <c r="H203" s="7"/>
      <c r="I203" s="7"/>
      <c r="J203" s="7"/>
      <c r="K203" s="414"/>
    </row>
    <row r="204" spans="1:11" s="43" customFormat="1" ht="9.9499999999999993" customHeight="1">
      <c r="A204" s="42" t="s">
        <v>133</v>
      </c>
      <c r="B204" s="56"/>
      <c r="C204" s="56"/>
      <c r="D204" s="109"/>
      <c r="E204" s="56"/>
      <c r="F204" s="56"/>
      <c r="G204" s="56"/>
      <c r="H204" s="56"/>
      <c r="I204" s="56"/>
      <c r="J204" s="56"/>
      <c r="K204" s="414"/>
    </row>
    <row r="205" spans="1:11" s="23" customFormat="1" ht="8.65" customHeight="1">
      <c r="A205" s="1"/>
      <c r="B205" s="7"/>
      <c r="C205" s="7"/>
      <c r="D205" s="1"/>
      <c r="E205" s="7"/>
      <c r="F205" s="7"/>
      <c r="G205" s="7"/>
      <c r="H205" s="7"/>
      <c r="I205" s="7"/>
      <c r="J205" s="7"/>
      <c r="K205" s="414"/>
    </row>
    <row r="206" spans="1:11" s="23" customFormat="1" ht="9.9499999999999993" customHeight="1">
      <c r="A206" s="42" t="s">
        <v>134</v>
      </c>
      <c r="B206" s="7"/>
      <c r="C206" s="7"/>
      <c r="D206" s="1"/>
      <c r="E206" s="7"/>
      <c r="F206" s="7"/>
      <c r="G206" s="7"/>
      <c r="H206" s="7"/>
      <c r="I206" s="7"/>
      <c r="J206" s="7"/>
      <c r="K206" s="414"/>
    </row>
    <row r="207" spans="1:11" s="23" customFormat="1" ht="8.65" customHeight="1">
      <c r="A207" s="10" t="s">
        <v>135</v>
      </c>
      <c r="B207" s="118"/>
      <c r="C207" s="118"/>
      <c r="D207" s="4"/>
      <c r="E207" s="13">
        <v>596521</v>
      </c>
      <c r="F207" s="13">
        <v>60788</v>
      </c>
      <c r="G207" s="13">
        <v>177111</v>
      </c>
      <c r="H207" s="13">
        <v>513480</v>
      </c>
      <c r="I207" s="14">
        <v>1090412</v>
      </c>
      <c r="J207" s="7"/>
      <c r="K207" s="414"/>
    </row>
    <row r="208" spans="1:11" s="23" customFormat="1" ht="8.65" customHeight="1">
      <c r="A208" s="10" t="s">
        <v>136</v>
      </c>
      <c r="B208" s="118"/>
      <c r="C208" s="118"/>
      <c r="D208" s="4"/>
      <c r="E208" s="13">
        <v>0</v>
      </c>
      <c r="F208" s="13">
        <v>0</v>
      </c>
      <c r="G208" s="13">
        <v>0</v>
      </c>
      <c r="H208" s="13">
        <v>0</v>
      </c>
      <c r="I208" s="14">
        <v>0</v>
      </c>
      <c r="J208" s="7"/>
      <c r="K208" s="414"/>
    </row>
    <row r="209" spans="1:11" s="23" customFormat="1" ht="8.65" customHeight="1">
      <c r="A209" s="10" t="s">
        <v>137</v>
      </c>
      <c r="B209" s="118"/>
      <c r="C209" s="118"/>
      <c r="D209" s="4"/>
      <c r="E209" s="13">
        <v>0</v>
      </c>
      <c r="F209" s="13">
        <v>0</v>
      </c>
      <c r="G209" s="13">
        <v>0</v>
      </c>
      <c r="H209" s="13">
        <v>0</v>
      </c>
      <c r="I209" s="14">
        <v>0</v>
      </c>
      <c r="J209" s="7"/>
      <c r="K209" s="414"/>
    </row>
    <row r="210" spans="1:11" s="25" customFormat="1" ht="8.65" customHeight="1">
      <c r="A210" s="10" t="s">
        <v>138</v>
      </c>
      <c r="B210" s="19"/>
      <c r="C210" s="19"/>
      <c r="D210" s="4"/>
      <c r="E210" s="13">
        <v>0</v>
      </c>
      <c r="F210" s="13">
        <v>0</v>
      </c>
      <c r="G210" s="13">
        <v>0</v>
      </c>
      <c r="H210" s="13">
        <v>0</v>
      </c>
      <c r="I210" s="14">
        <v>0</v>
      </c>
      <c r="J210" s="7"/>
      <c r="K210" s="414"/>
    </row>
    <row r="211" spans="1:11" s="25" customFormat="1" ht="8.65" customHeight="1">
      <c r="A211" s="10" t="s">
        <v>139</v>
      </c>
      <c r="B211" s="19"/>
      <c r="C211" s="19"/>
      <c r="D211" s="4"/>
      <c r="E211" s="13">
        <v>0</v>
      </c>
      <c r="F211" s="13">
        <v>0</v>
      </c>
      <c r="G211" s="13">
        <v>0</v>
      </c>
      <c r="H211" s="13">
        <v>0</v>
      </c>
      <c r="I211" s="14">
        <v>0</v>
      </c>
      <c r="J211" s="7"/>
      <c r="K211" s="414"/>
    </row>
    <row r="212" spans="1:11" s="25" customFormat="1" ht="8.65" customHeight="1">
      <c r="A212" s="10" t="s">
        <v>140</v>
      </c>
      <c r="B212" s="19"/>
      <c r="C212" s="19"/>
      <c r="D212" s="4"/>
      <c r="E212" s="13">
        <v>0</v>
      </c>
      <c r="F212" s="13">
        <v>0</v>
      </c>
      <c r="G212" s="13">
        <v>0</v>
      </c>
      <c r="H212" s="13">
        <v>0</v>
      </c>
      <c r="I212" s="14">
        <v>0</v>
      </c>
      <c r="J212" s="7"/>
      <c r="K212" s="414"/>
    </row>
    <row r="213" spans="1:11" s="25" customFormat="1" ht="8.65" customHeight="1">
      <c r="A213" s="10"/>
      <c r="B213" s="19"/>
      <c r="C213" s="19"/>
      <c r="D213" s="4"/>
      <c r="E213" s="13"/>
      <c r="F213" s="13"/>
      <c r="G213" s="13"/>
      <c r="H213" s="13"/>
      <c r="I213" s="13"/>
      <c r="J213" s="7"/>
      <c r="K213" s="414"/>
    </row>
    <row r="214" spans="1:11" s="25" customFormat="1" ht="9.9499999999999993" customHeight="1">
      <c r="A214" s="46" t="s">
        <v>141</v>
      </c>
      <c r="B214" s="125"/>
      <c r="C214" s="125"/>
      <c r="D214" s="91"/>
      <c r="E214" s="55">
        <v>596521</v>
      </c>
      <c r="F214" s="55">
        <v>60788</v>
      </c>
      <c r="G214" s="55">
        <v>177111</v>
      </c>
      <c r="H214" s="55">
        <v>513480</v>
      </c>
      <c r="I214" s="55">
        <v>1090412</v>
      </c>
      <c r="J214" s="7"/>
      <c r="K214" s="414"/>
    </row>
    <row r="215" spans="1:11" s="25" customFormat="1" ht="8.65" customHeight="1">
      <c r="A215" s="2"/>
      <c r="B215" s="3"/>
      <c r="C215" s="3"/>
      <c r="D215" s="2"/>
      <c r="E215" s="7"/>
      <c r="F215" s="7"/>
      <c r="G215" s="7"/>
      <c r="H215" s="7"/>
      <c r="I215" s="7"/>
      <c r="J215" s="7"/>
      <c r="K215" s="414"/>
    </row>
    <row r="216" spans="1:11" s="23" customFormat="1" ht="9.9499999999999993" customHeight="1">
      <c r="A216" s="42" t="s">
        <v>142</v>
      </c>
      <c r="B216" s="7"/>
      <c r="C216" s="7"/>
      <c r="D216" s="1"/>
      <c r="E216" s="7"/>
      <c r="F216" s="7"/>
      <c r="G216" s="7"/>
      <c r="H216" s="7"/>
      <c r="I216" s="7"/>
      <c r="J216" s="7"/>
      <c r="K216" s="414"/>
    </row>
    <row r="217" spans="1:11" s="25" customFormat="1" ht="8.65" customHeight="1">
      <c r="A217" s="10" t="s">
        <v>143</v>
      </c>
      <c r="B217" s="118"/>
      <c r="C217" s="118"/>
      <c r="D217" s="4"/>
      <c r="E217" s="13">
        <v>0</v>
      </c>
      <c r="F217" s="13">
        <v>0</v>
      </c>
      <c r="G217" s="13">
        <v>0</v>
      </c>
      <c r="H217" s="13">
        <v>0</v>
      </c>
      <c r="I217" s="14">
        <v>0</v>
      </c>
      <c r="J217" s="7"/>
      <c r="K217" s="414"/>
    </row>
    <row r="218" spans="1:11" s="25" customFormat="1" ht="8.65" customHeight="1">
      <c r="A218" s="10" t="s">
        <v>144</v>
      </c>
      <c r="B218" s="118"/>
      <c r="C218" s="118"/>
      <c r="D218" s="4"/>
      <c r="E218" s="13">
        <v>0</v>
      </c>
      <c r="F218" s="13">
        <v>0</v>
      </c>
      <c r="G218" s="13">
        <v>0</v>
      </c>
      <c r="H218" s="13">
        <v>0</v>
      </c>
      <c r="I218" s="14">
        <v>0</v>
      </c>
      <c r="J218" s="7"/>
      <c r="K218" s="414"/>
    </row>
    <row r="219" spans="1:11" s="25" customFormat="1" ht="8.65" customHeight="1">
      <c r="A219" s="10" t="s">
        <v>227</v>
      </c>
      <c r="B219" s="118"/>
      <c r="C219" s="118"/>
      <c r="D219" s="4"/>
      <c r="E219" s="13">
        <v>0</v>
      </c>
      <c r="F219" s="13">
        <v>0</v>
      </c>
      <c r="G219" s="13">
        <v>0</v>
      </c>
      <c r="H219" s="13">
        <v>0</v>
      </c>
      <c r="I219" s="14">
        <v>0</v>
      </c>
      <c r="J219" s="7"/>
      <c r="K219" s="414"/>
    </row>
    <row r="220" spans="1:11" s="25" customFormat="1" ht="8.65" customHeight="1">
      <c r="A220" s="10" t="s">
        <v>145</v>
      </c>
      <c r="B220" s="118"/>
      <c r="C220" s="118"/>
      <c r="D220" s="4"/>
      <c r="E220" s="13">
        <v>0</v>
      </c>
      <c r="F220" s="13">
        <v>0</v>
      </c>
      <c r="G220" s="13">
        <v>0</v>
      </c>
      <c r="H220" s="13">
        <v>0</v>
      </c>
      <c r="I220" s="14">
        <v>0</v>
      </c>
      <c r="J220" s="7"/>
      <c r="K220" s="414"/>
    </row>
    <row r="221" spans="1:11" s="25" customFormat="1" ht="8.65" customHeight="1">
      <c r="A221" s="10" t="s">
        <v>146</v>
      </c>
      <c r="B221" s="118"/>
      <c r="C221" s="118"/>
      <c r="D221" s="4"/>
      <c r="E221" s="13">
        <v>0</v>
      </c>
      <c r="F221" s="13">
        <v>0</v>
      </c>
      <c r="G221" s="13">
        <v>0</v>
      </c>
      <c r="H221" s="13">
        <v>0</v>
      </c>
      <c r="I221" s="14">
        <v>0</v>
      </c>
      <c r="J221" s="7"/>
      <c r="K221" s="414"/>
    </row>
    <row r="222" spans="1:11" s="25" customFormat="1" ht="8.65" customHeight="1">
      <c r="A222" s="10" t="s">
        <v>147</v>
      </c>
      <c r="B222" s="118"/>
      <c r="C222" s="118"/>
      <c r="D222" s="4"/>
      <c r="E222" s="13">
        <v>237603</v>
      </c>
      <c r="F222" s="13">
        <v>160251</v>
      </c>
      <c r="G222" s="13">
        <v>0</v>
      </c>
      <c r="H222" s="13">
        <v>0</v>
      </c>
      <c r="I222" s="14">
        <v>108238</v>
      </c>
      <c r="J222" s="7"/>
      <c r="K222" s="414"/>
    </row>
    <row r="223" spans="1:11" s="25" customFormat="1" ht="8.65" customHeight="1">
      <c r="A223" s="10" t="s">
        <v>148</v>
      </c>
      <c r="B223" s="118"/>
      <c r="C223" s="118"/>
      <c r="D223" s="4"/>
      <c r="E223" s="13">
        <v>0</v>
      </c>
      <c r="F223" s="13">
        <v>0</v>
      </c>
      <c r="G223" s="13">
        <v>0</v>
      </c>
      <c r="H223" s="13">
        <v>0</v>
      </c>
      <c r="I223" s="14">
        <v>0</v>
      </c>
      <c r="J223" s="7"/>
      <c r="K223" s="414"/>
    </row>
    <row r="224" spans="1:11" s="25" customFormat="1" ht="8.65" customHeight="1">
      <c r="A224" s="10" t="s">
        <v>149</v>
      </c>
      <c r="B224" s="118"/>
      <c r="C224" s="118"/>
      <c r="D224" s="4"/>
      <c r="E224" s="13">
        <v>0</v>
      </c>
      <c r="F224" s="13">
        <v>0</v>
      </c>
      <c r="G224" s="13">
        <v>0</v>
      </c>
      <c r="H224" s="13">
        <v>0</v>
      </c>
      <c r="I224" s="14">
        <v>0</v>
      </c>
      <c r="J224" s="7"/>
      <c r="K224" s="414"/>
    </row>
    <row r="225" spans="1:12" s="25" customFormat="1" ht="8.65" customHeight="1">
      <c r="A225" s="10" t="s">
        <v>150</v>
      </c>
      <c r="B225" s="118"/>
      <c r="C225" s="118"/>
      <c r="D225" s="4"/>
      <c r="E225" s="13">
        <v>0</v>
      </c>
      <c r="F225" s="13">
        <v>0</v>
      </c>
      <c r="G225" s="13">
        <v>0</v>
      </c>
      <c r="H225" s="13">
        <v>0</v>
      </c>
      <c r="I225" s="14">
        <v>0</v>
      </c>
      <c r="J225" s="7"/>
      <c r="K225" s="414"/>
    </row>
    <row r="226" spans="1:12" s="25" customFormat="1" ht="8.65" customHeight="1">
      <c r="A226" s="10"/>
      <c r="B226" s="118"/>
      <c r="C226" s="118"/>
      <c r="D226" s="4"/>
      <c r="E226" s="13"/>
      <c r="F226" s="13"/>
      <c r="G226" s="13"/>
      <c r="H226" s="13"/>
      <c r="I226" s="13"/>
      <c r="J226" s="7"/>
      <c r="K226" s="414"/>
    </row>
    <row r="227" spans="1:12" s="25" customFormat="1" ht="9.9499999999999993" customHeight="1">
      <c r="A227" s="46" t="s">
        <v>151</v>
      </c>
      <c r="B227" s="125"/>
      <c r="C227" s="125"/>
      <c r="D227" s="91"/>
      <c r="E227" s="55">
        <v>237603</v>
      </c>
      <c r="F227" s="55">
        <v>160251</v>
      </c>
      <c r="G227" s="55">
        <v>0</v>
      </c>
      <c r="H227" s="55">
        <v>0</v>
      </c>
      <c r="I227" s="55">
        <v>108238</v>
      </c>
      <c r="J227" s="7"/>
      <c r="K227" s="414"/>
    </row>
    <row r="228" spans="1:12" s="25" customFormat="1" ht="9.9499999999999993" customHeight="1" thickBot="1">
      <c r="A228" s="2"/>
      <c r="B228" s="3"/>
      <c r="C228" s="3"/>
      <c r="D228" s="2"/>
      <c r="E228" s="7"/>
      <c r="F228" s="7"/>
      <c r="G228" s="7"/>
      <c r="H228" s="7"/>
      <c r="I228" s="7"/>
      <c r="J228" s="7"/>
      <c r="K228" s="414"/>
    </row>
    <row r="229" spans="1:12" s="23" customFormat="1" ht="9.9499999999999993" customHeight="1" thickBot="1">
      <c r="A229" s="1145" t="s">
        <v>152</v>
      </c>
      <c r="B229" s="1146"/>
      <c r="C229" s="1147"/>
      <c r="D229" s="64"/>
      <c r="E229" s="7"/>
      <c r="F229" s="7"/>
      <c r="G229" s="7"/>
      <c r="H229" s="7"/>
      <c r="I229" s="7"/>
      <c r="J229" s="7"/>
      <c r="K229" s="414"/>
    </row>
    <row r="230" spans="1:12" s="25" customFormat="1" ht="9.9499999999999993" customHeight="1">
      <c r="A230" s="2"/>
      <c r="B230" s="3"/>
      <c r="C230" s="3"/>
      <c r="D230" s="2"/>
      <c r="E230" s="7"/>
      <c r="F230" s="7"/>
      <c r="G230" s="7"/>
      <c r="H230" s="7"/>
      <c r="I230" s="7"/>
      <c r="J230" s="7"/>
      <c r="K230" s="414"/>
    </row>
    <row r="231" spans="1:12" s="25" customFormat="1" ht="8.65" customHeight="1">
      <c r="A231" s="10" t="s">
        <v>153</v>
      </c>
      <c r="B231" s="19"/>
      <c r="C231" s="19"/>
      <c r="D231" s="4"/>
      <c r="E231" s="13">
        <v>-24932</v>
      </c>
      <c r="F231" s="13">
        <v>407</v>
      </c>
      <c r="G231" s="13">
        <v>736</v>
      </c>
      <c r="H231" s="13">
        <v>2801</v>
      </c>
      <c r="I231" s="13">
        <v>2202</v>
      </c>
      <c r="J231" s="7"/>
      <c r="K231" s="414"/>
    </row>
    <row r="232" spans="1:12" s="25" customFormat="1" ht="8.65" customHeight="1">
      <c r="A232" s="10" t="s">
        <v>154</v>
      </c>
      <c r="B232" s="19"/>
      <c r="C232" s="19"/>
      <c r="D232" s="4"/>
      <c r="E232" s="13">
        <v>-358918</v>
      </c>
      <c r="F232" s="13">
        <v>99463</v>
      </c>
      <c r="G232" s="13">
        <v>-177111</v>
      </c>
      <c r="H232" s="13">
        <v>-513480</v>
      </c>
      <c r="I232" s="13">
        <v>-982174</v>
      </c>
      <c r="J232" s="108" t="s">
        <v>271</v>
      </c>
      <c r="K232" s="414"/>
      <c r="L232" s="143"/>
    </row>
    <row r="233" spans="1:12" s="25" customFormat="1" ht="8.65" customHeight="1">
      <c r="A233" s="10" t="s">
        <v>155</v>
      </c>
      <c r="B233" s="19"/>
      <c r="C233" s="19"/>
      <c r="D233" s="4"/>
      <c r="E233" s="13">
        <v>-327865</v>
      </c>
      <c r="F233" s="13">
        <v>182650</v>
      </c>
      <c r="G233" s="13">
        <v>399532</v>
      </c>
      <c r="H233" s="13">
        <v>103885</v>
      </c>
      <c r="I233" s="13">
        <v>-417032</v>
      </c>
      <c r="J233" s="33">
        <v>-1932220</v>
      </c>
      <c r="K233" s="414"/>
    </row>
    <row r="234" spans="1:12" s="25" customFormat="1" ht="8.65" customHeight="1">
      <c r="A234" s="10"/>
      <c r="B234" s="19"/>
      <c r="C234" s="19"/>
      <c r="D234" s="4"/>
      <c r="E234" s="13"/>
      <c r="F234" s="13"/>
      <c r="G234" s="13"/>
      <c r="H234" s="13"/>
      <c r="I234" s="13"/>
      <c r="J234" s="7"/>
      <c r="K234" s="414"/>
    </row>
    <row r="235" spans="1:12" s="62" customFormat="1" ht="9.9499999999999993" customHeight="1">
      <c r="A235" s="1148" t="s">
        <v>260</v>
      </c>
      <c r="B235" s="1149"/>
      <c r="C235" s="1149"/>
      <c r="D235" s="1152"/>
      <c r="E235" s="1142">
        <v>-24932</v>
      </c>
      <c r="F235" s="1142">
        <v>407</v>
      </c>
      <c r="G235" s="1142">
        <v>736</v>
      </c>
      <c r="H235" s="1142">
        <v>2801</v>
      </c>
      <c r="I235" s="1142">
        <v>2202</v>
      </c>
      <c r="J235" s="80"/>
      <c r="K235" s="414"/>
    </row>
    <row r="236" spans="1:12" s="62" customFormat="1" ht="9.9499999999999993" customHeight="1">
      <c r="A236" s="1150"/>
      <c r="B236" s="1151"/>
      <c r="C236" s="1151"/>
      <c r="D236" s="1153"/>
      <c r="E236" s="1143"/>
      <c r="F236" s="1143"/>
      <c r="G236" s="1143"/>
      <c r="H236" s="1143"/>
      <c r="I236" s="1143"/>
      <c r="J236" s="80"/>
      <c r="K236" s="414"/>
    </row>
    <row r="237" spans="1:12" s="25" customFormat="1" ht="9.9499999999999993" customHeight="1" thickBot="1">
      <c r="A237" s="2"/>
      <c r="B237" s="3"/>
      <c r="C237" s="3"/>
      <c r="D237" s="2"/>
      <c r="E237" s="7"/>
      <c r="F237" s="7"/>
      <c r="G237" s="7"/>
      <c r="H237" s="7"/>
      <c r="I237" s="7"/>
      <c r="J237" s="3"/>
      <c r="K237" s="414"/>
    </row>
    <row r="238" spans="1:12" s="23" customFormat="1" ht="9.9499999999999993" customHeight="1" thickBot="1">
      <c r="A238" s="1145" t="s">
        <v>156</v>
      </c>
      <c r="B238" s="1146"/>
      <c r="C238" s="1147"/>
      <c r="D238" s="64"/>
      <c r="E238" s="7"/>
      <c r="F238" s="7"/>
      <c r="G238" s="7"/>
      <c r="H238" s="7"/>
      <c r="I238" s="7"/>
      <c r="J238" s="7"/>
      <c r="K238" s="414"/>
    </row>
    <row r="239" spans="1:12" s="25" customFormat="1" ht="9.9499999999999993" customHeight="1">
      <c r="A239" s="2"/>
      <c r="B239" s="3"/>
      <c r="C239" s="3"/>
      <c r="D239" s="2"/>
      <c r="E239" s="7"/>
      <c r="F239" s="7"/>
      <c r="G239" s="7"/>
      <c r="H239" s="7"/>
      <c r="I239" s="7"/>
      <c r="J239" s="3"/>
      <c r="K239" s="414"/>
    </row>
    <row r="240" spans="1:12" s="25" customFormat="1" ht="8.65" customHeight="1">
      <c r="A240" s="10" t="s">
        <v>81</v>
      </c>
      <c r="B240" s="19"/>
      <c r="C240" s="19"/>
      <c r="D240" s="4"/>
      <c r="E240" s="13">
        <v>26387</v>
      </c>
      <c r="F240" s="13">
        <v>21787</v>
      </c>
      <c r="G240" s="13">
        <v>46024</v>
      </c>
      <c r="H240" s="13">
        <v>26392</v>
      </c>
      <c r="I240" s="13">
        <v>6903</v>
      </c>
      <c r="J240" s="3"/>
      <c r="K240" s="414"/>
    </row>
    <row r="241" spans="1:11" s="25" customFormat="1" ht="8.65" customHeight="1">
      <c r="A241" s="10" t="s">
        <v>157</v>
      </c>
      <c r="B241" s="19"/>
      <c r="C241" s="19"/>
      <c r="D241" s="4"/>
      <c r="E241" s="13">
        <v>85433</v>
      </c>
      <c r="F241" s="13">
        <v>88131</v>
      </c>
      <c r="G241" s="13">
        <v>155268</v>
      </c>
      <c r="H241" s="13">
        <v>94485</v>
      </c>
      <c r="I241" s="13">
        <v>77164</v>
      </c>
      <c r="J241" s="3"/>
      <c r="K241" s="414"/>
    </row>
    <row r="242" spans="1:11" s="25" customFormat="1" ht="8.65" customHeight="1">
      <c r="A242" s="10" t="s">
        <v>214</v>
      </c>
      <c r="B242" s="19"/>
      <c r="C242" s="19"/>
      <c r="D242" s="150"/>
      <c r="E242" s="13">
        <v>0</v>
      </c>
      <c r="F242" s="13">
        <v>0</v>
      </c>
      <c r="G242" s="13">
        <v>0</v>
      </c>
      <c r="H242" s="13">
        <v>0</v>
      </c>
      <c r="I242" s="14">
        <v>0</v>
      </c>
      <c r="J242" s="3"/>
      <c r="K242" s="414"/>
    </row>
    <row r="243" spans="1:11" s="25" customFormat="1" ht="8.65" customHeight="1">
      <c r="A243" s="10" t="s">
        <v>215</v>
      </c>
      <c r="B243" s="19"/>
      <c r="C243" s="19"/>
      <c r="D243" s="150"/>
      <c r="E243" s="13">
        <v>0</v>
      </c>
      <c r="F243" s="13">
        <v>0</v>
      </c>
      <c r="G243" s="13">
        <v>0</v>
      </c>
      <c r="H243" s="13">
        <v>0</v>
      </c>
      <c r="I243" s="14">
        <v>0</v>
      </c>
      <c r="J243" s="3"/>
      <c r="K243" s="414"/>
    </row>
    <row r="244" spans="1:11" s="25" customFormat="1" ht="8.65" customHeight="1">
      <c r="A244" s="10" t="s">
        <v>203</v>
      </c>
      <c r="B244" s="19"/>
      <c r="C244" s="19"/>
      <c r="D244" s="150"/>
      <c r="E244" s="13">
        <v>0</v>
      </c>
      <c r="F244" s="13">
        <v>0</v>
      </c>
      <c r="G244" s="13">
        <v>0</v>
      </c>
      <c r="H244" s="13">
        <v>0</v>
      </c>
      <c r="I244" s="14">
        <v>0</v>
      </c>
      <c r="J244" s="3"/>
      <c r="K244" s="414"/>
    </row>
    <row r="245" spans="1:11" s="25" customFormat="1" ht="8.65" customHeight="1">
      <c r="A245" s="10"/>
      <c r="B245" s="19"/>
      <c r="C245" s="19"/>
      <c r="D245" s="4"/>
      <c r="E245" s="13"/>
      <c r="F245" s="13"/>
      <c r="G245" s="13"/>
      <c r="H245" s="13"/>
      <c r="I245" s="13"/>
      <c r="J245" s="3"/>
      <c r="K245" s="414"/>
    </row>
    <row r="246" spans="1:11" s="62" customFormat="1" ht="9.9499999999999993" customHeight="1">
      <c r="A246" s="46" t="s">
        <v>158</v>
      </c>
      <c r="B246" s="125"/>
      <c r="C246" s="125"/>
      <c r="D246" s="91"/>
      <c r="E246" s="55">
        <v>-59046</v>
      </c>
      <c r="F246" s="55">
        <v>-66344</v>
      </c>
      <c r="G246" s="55">
        <v>-109244</v>
      </c>
      <c r="H246" s="55">
        <v>-68093</v>
      </c>
      <c r="I246" s="55">
        <v>-70261</v>
      </c>
      <c r="J246" s="81"/>
      <c r="K246" s="414"/>
    </row>
    <row r="247" spans="1:11" s="25" customFormat="1" ht="9.9499999999999993" customHeight="1" thickBot="1">
      <c r="A247" s="1"/>
      <c r="B247" s="3"/>
      <c r="C247" s="3"/>
      <c r="D247" s="1"/>
      <c r="E247" s="7"/>
      <c r="F247" s="7"/>
      <c r="G247" s="7"/>
      <c r="H247" s="7"/>
      <c r="I247" s="7"/>
      <c r="J247" s="3"/>
      <c r="K247" s="414"/>
    </row>
    <row r="248" spans="1:11" s="23" customFormat="1" ht="9.9499999999999993" customHeight="1" thickBot="1">
      <c r="A248" s="1145" t="s">
        <v>194</v>
      </c>
      <c r="B248" s="1146"/>
      <c r="C248" s="1146"/>
      <c r="D248" s="1147"/>
      <c r="E248" s="7"/>
      <c r="F248" s="7"/>
      <c r="G248" s="7"/>
      <c r="H248" s="7"/>
      <c r="I248" s="7"/>
      <c r="J248" s="7"/>
      <c r="K248" s="414"/>
    </row>
    <row r="249" spans="1:11" s="25" customFormat="1" ht="9.9499999999999993" customHeight="1">
      <c r="A249" s="3"/>
      <c r="B249" s="3"/>
      <c r="C249" s="3"/>
      <c r="D249" s="3"/>
      <c r="E249" s="3"/>
      <c r="F249" s="3"/>
      <c r="G249" s="2"/>
      <c r="H249" s="2"/>
      <c r="I249" s="3"/>
      <c r="J249" s="3"/>
      <c r="K249" s="414"/>
    </row>
    <row r="250" spans="1:11" s="62" customFormat="1" ht="9.9499999999999993" customHeight="1">
      <c r="A250" s="97" t="s">
        <v>196</v>
      </c>
      <c r="B250" s="81"/>
      <c r="C250" s="81"/>
      <c r="D250" s="82"/>
      <c r="E250" s="57"/>
      <c r="F250" s="57"/>
      <c r="G250" s="57"/>
      <c r="H250" s="57"/>
      <c r="I250" s="57"/>
      <c r="J250" s="81"/>
      <c r="K250" s="414"/>
    </row>
    <row r="251" spans="1:11" s="25" customFormat="1" ht="8.65" customHeight="1">
      <c r="A251" s="10" t="s">
        <v>162</v>
      </c>
      <c r="B251" s="19"/>
      <c r="C251" s="19"/>
      <c r="D251" s="150"/>
      <c r="E251" s="13">
        <v>25014</v>
      </c>
      <c r="F251" s="13">
        <v>20128</v>
      </c>
      <c r="G251" s="13">
        <v>44714</v>
      </c>
      <c r="H251" s="13">
        <v>25256</v>
      </c>
      <c r="I251" s="14">
        <v>5264</v>
      </c>
      <c r="J251" s="3"/>
      <c r="K251" s="414"/>
    </row>
    <row r="252" spans="1:11" s="25" customFormat="1" ht="8.65" customHeight="1">
      <c r="A252" s="18" t="s">
        <v>216</v>
      </c>
      <c r="B252" s="19"/>
      <c r="C252" s="19"/>
      <c r="D252" s="150"/>
      <c r="E252" s="13">
        <v>31249</v>
      </c>
      <c r="F252" s="13">
        <v>195106</v>
      </c>
      <c r="G252" s="13">
        <v>40000</v>
      </c>
      <c r="H252" s="13">
        <v>324000</v>
      </c>
      <c r="I252" s="14">
        <v>276000</v>
      </c>
      <c r="J252" s="3"/>
      <c r="K252" s="414"/>
    </row>
    <row r="253" spans="1:11" s="25" customFormat="1" ht="8.65" customHeight="1">
      <c r="A253" s="18"/>
      <c r="B253" s="19"/>
      <c r="C253" s="19"/>
      <c r="D253" s="5"/>
      <c r="E253" s="13"/>
      <c r="F253" s="13"/>
      <c r="G253" s="13"/>
      <c r="H253" s="13"/>
      <c r="I253" s="13"/>
      <c r="J253" s="3"/>
      <c r="K253" s="414"/>
    </row>
    <row r="254" spans="1:11" s="101" customFormat="1" ht="9.9499999999999993" customHeight="1">
      <c r="A254" s="98" t="s">
        <v>195</v>
      </c>
      <c r="B254" s="125"/>
      <c r="C254" s="125"/>
      <c r="D254" s="99"/>
      <c r="E254" s="55">
        <v>56263</v>
      </c>
      <c r="F254" s="55">
        <v>215234</v>
      </c>
      <c r="G254" s="55">
        <v>84714</v>
      </c>
      <c r="H254" s="55">
        <v>349256</v>
      </c>
      <c r="I254" s="55">
        <v>281264</v>
      </c>
      <c r="J254" s="100"/>
      <c r="K254" s="414"/>
    </row>
    <row r="255" spans="1:11" s="25" customFormat="1" ht="8.65" customHeight="1">
      <c r="A255" s="1"/>
      <c r="B255" s="3"/>
      <c r="C255" s="3"/>
      <c r="D255" s="1"/>
      <c r="E255" s="7"/>
      <c r="F255" s="7"/>
      <c r="G255" s="7"/>
      <c r="H255" s="7"/>
      <c r="I255" s="7"/>
      <c r="J255" s="3"/>
      <c r="K255" s="414"/>
    </row>
    <row r="256" spans="1:11" s="101" customFormat="1" ht="9.9499999999999993" customHeight="1">
      <c r="A256" s="97" t="s">
        <v>197</v>
      </c>
      <c r="B256" s="100"/>
      <c r="C256" s="100"/>
      <c r="D256" s="97"/>
      <c r="E256" s="56"/>
      <c r="F256" s="56"/>
      <c r="G256" s="56"/>
      <c r="H256" s="56"/>
      <c r="I256" s="56"/>
      <c r="J256" s="100"/>
      <c r="K256" s="414"/>
    </row>
    <row r="257" spans="1:11" s="25" customFormat="1" ht="8.65" customHeight="1">
      <c r="A257" s="10" t="s">
        <v>163</v>
      </c>
      <c r="B257" s="19"/>
      <c r="C257" s="19"/>
      <c r="D257" s="5"/>
      <c r="E257" s="13">
        <v>1306695</v>
      </c>
      <c r="F257" s="13">
        <v>1249735</v>
      </c>
      <c r="G257" s="13">
        <v>1199490</v>
      </c>
      <c r="H257" s="13">
        <v>840172</v>
      </c>
      <c r="I257" s="13">
        <v>1054000</v>
      </c>
      <c r="J257" s="3"/>
      <c r="K257" s="414"/>
    </row>
    <row r="258" spans="1:11" s="25" customFormat="1" ht="8.65" customHeight="1">
      <c r="A258" s="18" t="s">
        <v>162</v>
      </c>
      <c r="B258" s="19"/>
      <c r="C258" s="19"/>
      <c r="D258" s="5"/>
      <c r="E258" s="13">
        <v>26387</v>
      </c>
      <c r="F258" s="13">
        <v>21787</v>
      </c>
      <c r="G258" s="13">
        <v>46024</v>
      </c>
      <c r="H258" s="13">
        <v>26392</v>
      </c>
      <c r="I258" s="13">
        <v>6903</v>
      </c>
      <c r="J258" s="3"/>
      <c r="K258" s="414"/>
    </row>
    <row r="259" spans="1:11" s="25" customFormat="1" ht="8.65" customHeight="1">
      <c r="A259" s="18"/>
      <c r="B259" s="19"/>
      <c r="C259" s="19"/>
      <c r="D259" s="5"/>
      <c r="E259" s="13"/>
      <c r="F259" s="13"/>
      <c r="G259" s="13"/>
      <c r="H259" s="13"/>
      <c r="I259" s="13"/>
      <c r="J259" s="3"/>
      <c r="K259" s="414"/>
    </row>
    <row r="260" spans="1:11" s="101" customFormat="1" ht="9.9499999999999993" customHeight="1">
      <c r="A260" s="102" t="s">
        <v>198</v>
      </c>
      <c r="B260" s="137"/>
      <c r="C260" s="137"/>
      <c r="D260" s="103"/>
      <c r="E260" s="104">
        <v>2.0193694779577482</v>
      </c>
      <c r="F260" s="104">
        <v>1.7433295858722049</v>
      </c>
      <c r="G260" s="104">
        <v>3.8369640430516299</v>
      </c>
      <c r="H260" s="104">
        <v>3.1412615512061812</v>
      </c>
      <c r="I260" s="104">
        <v>0.65493358633776089</v>
      </c>
      <c r="J260" s="100"/>
      <c r="K260" s="414"/>
    </row>
    <row r="261" spans="1:11" s="62" customFormat="1" ht="9.9499999999999993" customHeight="1" thickBot="1">
      <c r="A261" s="83"/>
      <c r="B261" s="138"/>
      <c r="C261" s="138"/>
      <c r="D261" s="83"/>
      <c r="E261" s="84"/>
      <c r="F261" s="84"/>
      <c r="G261" s="84"/>
      <c r="H261" s="84"/>
      <c r="I261" s="84"/>
      <c r="J261" s="81"/>
      <c r="K261" s="414"/>
    </row>
    <row r="262" spans="1:11" s="23" customFormat="1" ht="9.9499999999999993" customHeight="1" thickBot="1">
      <c r="A262" s="1145" t="s">
        <v>164</v>
      </c>
      <c r="B262" s="1146"/>
      <c r="C262" s="1146"/>
      <c r="D262" s="1147"/>
      <c r="E262" s="7"/>
      <c r="F262" s="7"/>
      <c r="G262" s="7"/>
      <c r="H262" s="7"/>
      <c r="I262" s="7"/>
      <c r="J262" s="7"/>
      <c r="K262" s="414"/>
    </row>
    <row r="263" spans="1:11" s="25" customFormat="1" ht="9.9499999999999993" customHeight="1">
      <c r="A263" s="1"/>
      <c r="B263" s="3"/>
      <c r="C263" s="3"/>
      <c r="D263" s="1"/>
      <c r="E263" s="7"/>
      <c r="F263" s="7"/>
      <c r="G263" s="7"/>
      <c r="H263" s="7"/>
      <c r="I263" s="7"/>
      <c r="J263" s="3"/>
      <c r="K263" s="414"/>
    </row>
    <row r="264" spans="1:11" s="101" customFormat="1" ht="9.9499999999999993" customHeight="1">
      <c r="A264" s="42" t="s">
        <v>183</v>
      </c>
      <c r="B264" s="100"/>
      <c r="C264" s="100"/>
      <c r="D264" s="42"/>
      <c r="E264" s="56"/>
      <c r="F264" s="56"/>
      <c r="G264" s="56"/>
      <c r="H264" s="56"/>
      <c r="I264" s="56"/>
      <c r="J264" s="100"/>
      <c r="K264" s="414"/>
    </row>
    <row r="265" spans="1:11" s="25" customFormat="1" ht="9.9499999999999993" customHeight="1">
      <c r="A265" s="37"/>
      <c r="B265" s="3"/>
      <c r="C265" s="3"/>
      <c r="D265" s="1"/>
      <c r="E265" s="7"/>
      <c r="F265" s="7"/>
      <c r="G265" s="7"/>
      <c r="H265" s="7"/>
      <c r="I265" s="7"/>
      <c r="J265" s="3"/>
      <c r="K265" s="414"/>
    </row>
    <row r="266" spans="1:11" s="25" customFormat="1" ht="8.65" customHeight="1">
      <c r="A266" s="18" t="s">
        <v>184</v>
      </c>
      <c r="B266" s="19"/>
      <c r="C266" s="19"/>
      <c r="D266" s="5"/>
      <c r="E266" s="13">
        <v>0</v>
      </c>
      <c r="F266" s="13">
        <v>0</v>
      </c>
      <c r="G266" s="13">
        <v>0</v>
      </c>
      <c r="H266" s="13">
        <v>0</v>
      </c>
      <c r="I266" s="14">
        <v>0</v>
      </c>
      <c r="J266" s="7"/>
      <c r="K266" s="414"/>
    </row>
    <row r="267" spans="1:11" s="25" customFormat="1" ht="8.65" customHeight="1">
      <c r="A267" s="18" t="s">
        <v>185</v>
      </c>
      <c r="B267" s="19"/>
      <c r="C267" s="19"/>
      <c r="D267" s="5"/>
      <c r="E267" s="13">
        <v>0</v>
      </c>
      <c r="F267" s="13">
        <v>0</v>
      </c>
      <c r="G267" s="13">
        <v>0</v>
      </c>
      <c r="H267" s="13">
        <v>0</v>
      </c>
      <c r="I267" s="14">
        <v>0</v>
      </c>
      <c r="J267" s="7"/>
      <c r="K267" s="414"/>
    </row>
    <row r="268" spans="1:11" s="25" customFormat="1" ht="8.65" customHeight="1">
      <c r="A268" s="18" t="s">
        <v>186</v>
      </c>
      <c r="B268" s="19"/>
      <c r="C268" s="19"/>
      <c r="D268" s="5"/>
      <c r="E268" s="13">
        <v>67135</v>
      </c>
      <c r="F268" s="13">
        <v>70709</v>
      </c>
      <c r="G268" s="13">
        <v>60957</v>
      </c>
      <c r="H268" s="13">
        <v>67759</v>
      </c>
      <c r="I268" s="14">
        <v>65808</v>
      </c>
      <c r="J268" s="7"/>
      <c r="K268" s="414"/>
    </row>
    <row r="269" spans="1:11" s="25" customFormat="1" ht="8.65" customHeight="1">
      <c r="A269" s="18" t="s">
        <v>187</v>
      </c>
      <c r="B269" s="19"/>
      <c r="C269" s="19"/>
      <c r="D269" s="5"/>
      <c r="E269" s="13">
        <v>53769</v>
      </c>
      <c r="F269" s="13">
        <v>55562</v>
      </c>
      <c r="G269" s="13">
        <v>49556</v>
      </c>
      <c r="H269" s="13">
        <v>57154</v>
      </c>
      <c r="I269" s="14">
        <v>52312</v>
      </c>
      <c r="J269" s="7"/>
      <c r="K269" s="414"/>
    </row>
    <row r="270" spans="1:11" s="25" customFormat="1" ht="8.65" customHeight="1">
      <c r="A270" s="18" t="s">
        <v>188</v>
      </c>
      <c r="B270" s="19"/>
      <c r="C270" s="19"/>
      <c r="D270" s="5"/>
      <c r="E270" s="13">
        <v>42144</v>
      </c>
      <c r="F270" s="13">
        <v>46890</v>
      </c>
      <c r="G270" s="13">
        <v>48197</v>
      </c>
      <c r="H270" s="13">
        <v>48910</v>
      </c>
      <c r="I270" s="14">
        <v>48284</v>
      </c>
      <c r="J270" s="7"/>
      <c r="K270" s="414"/>
    </row>
    <row r="271" spans="1:11" s="25" customFormat="1" ht="8.65" customHeight="1">
      <c r="A271" s="18" t="s">
        <v>189</v>
      </c>
      <c r="B271" s="19"/>
      <c r="C271" s="19"/>
      <c r="D271" s="5"/>
      <c r="E271" s="13">
        <v>0</v>
      </c>
      <c r="F271" s="13">
        <v>0</v>
      </c>
      <c r="G271" s="13">
        <v>0</v>
      </c>
      <c r="H271" s="13">
        <v>0</v>
      </c>
      <c r="I271" s="14">
        <v>0</v>
      </c>
      <c r="J271" s="7"/>
      <c r="K271" s="414"/>
    </row>
    <row r="272" spans="1:11" s="25" customFormat="1" ht="8.65" customHeight="1">
      <c r="A272" s="18" t="s">
        <v>166</v>
      </c>
      <c r="B272" s="19"/>
      <c r="C272" s="19"/>
      <c r="D272" s="5"/>
      <c r="E272" s="13">
        <v>0</v>
      </c>
      <c r="F272" s="13">
        <v>0</v>
      </c>
      <c r="G272" s="13">
        <v>0</v>
      </c>
      <c r="H272" s="13">
        <v>0</v>
      </c>
      <c r="I272" s="14">
        <v>0</v>
      </c>
      <c r="J272" s="7"/>
      <c r="K272" s="414"/>
    </row>
    <row r="273" spans="1:11" s="25" customFormat="1" ht="8.65" customHeight="1">
      <c r="A273" s="18"/>
      <c r="B273" s="19"/>
      <c r="C273" s="19"/>
      <c r="D273" s="5"/>
      <c r="E273" s="21"/>
      <c r="F273" s="21"/>
      <c r="G273" s="20"/>
      <c r="H273" s="20"/>
      <c r="I273" s="21"/>
      <c r="J273" s="7"/>
      <c r="K273" s="414"/>
    </row>
    <row r="274" spans="1:11" s="101" customFormat="1" ht="9.9499999999999993" customHeight="1">
      <c r="A274" s="46" t="s">
        <v>182</v>
      </c>
      <c r="B274" s="125"/>
      <c r="C274" s="125"/>
      <c r="D274" s="91"/>
      <c r="E274" s="55">
        <v>163048</v>
      </c>
      <c r="F274" s="55">
        <v>173161</v>
      </c>
      <c r="G274" s="55">
        <v>158710</v>
      </c>
      <c r="H274" s="55">
        <v>173823</v>
      </c>
      <c r="I274" s="55">
        <v>166404</v>
      </c>
      <c r="J274" s="100"/>
      <c r="K274" s="414"/>
    </row>
    <row r="275" spans="1:11" s="25" customFormat="1" ht="12" customHeight="1">
      <c r="A275" s="145">
        <v>49</v>
      </c>
      <c r="B275" s="127" t="s">
        <v>311</v>
      </c>
      <c r="C275" s="39"/>
      <c r="D275" s="1144" t="s">
        <v>29</v>
      </c>
      <c r="E275" s="1144"/>
      <c r="F275" s="1144"/>
      <c r="G275" s="1144"/>
      <c r="H275" s="1144"/>
      <c r="I275" s="76" t="s">
        <v>243</v>
      </c>
      <c r="J275" s="3"/>
      <c r="K275" s="414"/>
    </row>
    <row r="276" spans="1:11" s="25" customFormat="1" ht="9.9499999999999993" customHeight="1">
      <c r="A276" s="128"/>
      <c r="B276" s="29"/>
      <c r="C276" s="29"/>
      <c r="D276" s="27"/>
      <c r="E276" s="27"/>
      <c r="F276" s="27"/>
      <c r="G276" s="27"/>
      <c r="H276" s="27"/>
      <c r="I276" s="26"/>
      <c r="J276" s="3"/>
      <c r="K276" s="414"/>
    </row>
    <row r="277" spans="1:11" s="101" customFormat="1" ht="9.9499999999999993" customHeight="1">
      <c r="A277" s="42"/>
      <c r="B277" s="100"/>
      <c r="C277" s="100"/>
      <c r="D277" s="94" t="s">
        <v>31</v>
      </c>
      <c r="E277" s="95">
        <v>2005</v>
      </c>
      <c r="F277" s="95">
        <v>2006</v>
      </c>
      <c r="G277" s="95">
        <v>2007</v>
      </c>
      <c r="H277" s="95">
        <v>2008</v>
      </c>
      <c r="I277" s="95">
        <v>2009</v>
      </c>
      <c r="J277" s="56"/>
      <c r="K277" s="414"/>
    </row>
    <row r="278" spans="1:11" s="25" customFormat="1" ht="9.9499999999999993" customHeight="1" thickBot="1">
      <c r="A278" s="1"/>
      <c r="B278" s="3"/>
      <c r="C278" s="3"/>
      <c r="D278" s="60"/>
      <c r="E278" s="61"/>
      <c r="F278" s="61"/>
      <c r="G278" s="61"/>
      <c r="H278" s="61"/>
      <c r="I278" s="61"/>
      <c r="J278" s="7"/>
      <c r="K278" s="414"/>
    </row>
    <row r="279" spans="1:11" s="23" customFormat="1" ht="9.9499999999999993" customHeight="1" thickBot="1">
      <c r="A279" s="1145" t="s">
        <v>164</v>
      </c>
      <c r="B279" s="1146"/>
      <c r="C279" s="1146"/>
      <c r="D279" s="1147"/>
      <c r="E279" s="7"/>
      <c r="F279" s="7"/>
      <c r="G279" s="7"/>
      <c r="H279" s="7"/>
      <c r="I279" s="7"/>
      <c r="J279" s="7"/>
      <c r="K279" s="414"/>
    </row>
    <row r="280" spans="1:11" s="25" customFormat="1" ht="9.9499999999999993" customHeight="1">
      <c r="A280" s="30"/>
      <c r="B280" s="3"/>
      <c r="C280" s="3"/>
      <c r="D280" s="30"/>
      <c r="E280" s="7"/>
      <c r="F280" s="7"/>
      <c r="G280" s="7"/>
      <c r="H280" s="7"/>
      <c r="I280" s="7"/>
      <c r="J280" s="7"/>
      <c r="K280" s="414"/>
    </row>
    <row r="281" spans="1:11" s="101" customFormat="1" ht="9.9499999999999993" customHeight="1">
      <c r="A281" s="42" t="s">
        <v>200</v>
      </c>
      <c r="B281" s="100"/>
      <c r="C281" s="100"/>
      <c r="D281" s="42"/>
      <c r="E281" s="105"/>
      <c r="F281" s="105"/>
      <c r="G281" s="106"/>
      <c r="H281" s="106"/>
      <c r="I281" s="105"/>
      <c r="J281" s="56"/>
      <c r="K281" s="414"/>
    </row>
    <row r="282" spans="1:11" s="25" customFormat="1" ht="8.85" customHeight="1">
      <c r="A282" s="1"/>
      <c r="B282" s="3"/>
      <c r="C282" s="3"/>
      <c r="D282" s="2"/>
      <c r="E282" s="22"/>
      <c r="F282" s="22"/>
      <c r="G282" s="24"/>
      <c r="H282" s="24"/>
      <c r="I282" s="22"/>
      <c r="J282" s="7"/>
      <c r="K282" s="414"/>
    </row>
    <row r="283" spans="1:11" s="25" customFormat="1" ht="8.65" customHeight="1">
      <c r="A283" s="18" t="s">
        <v>186</v>
      </c>
      <c r="B283" s="19"/>
      <c r="C283" s="19"/>
      <c r="D283" s="5"/>
      <c r="E283" s="13">
        <v>0</v>
      </c>
      <c r="F283" s="13">
        <v>0</v>
      </c>
      <c r="G283" s="13">
        <v>0</v>
      </c>
      <c r="H283" s="13">
        <v>0</v>
      </c>
      <c r="I283" s="14">
        <v>0</v>
      </c>
      <c r="J283" s="7"/>
      <c r="K283" s="414"/>
    </row>
    <row r="284" spans="1:11" s="25" customFormat="1" ht="8.65" customHeight="1">
      <c r="A284" s="18" t="s">
        <v>189</v>
      </c>
      <c r="B284" s="19"/>
      <c r="C284" s="19"/>
      <c r="D284" s="5"/>
      <c r="E284" s="13">
        <v>0</v>
      </c>
      <c r="F284" s="13">
        <v>0</v>
      </c>
      <c r="G284" s="13">
        <v>0</v>
      </c>
      <c r="H284" s="13">
        <v>0</v>
      </c>
      <c r="I284" s="14">
        <v>0</v>
      </c>
      <c r="J284" s="7"/>
      <c r="K284" s="414"/>
    </row>
    <row r="285" spans="1:11" s="25" customFormat="1" ht="8.65" customHeight="1">
      <c r="A285" s="18" t="s">
        <v>166</v>
      </c>
      <c r="B285" s="19"/>
      <c r="C285" s="19"/>
      <c r="D285" s="5"/>
      <c r="E285" s="13">
        <v>0</v>
      </c>
      <c r="F285" s="13">
        <v>0</v>
      </c>
      <c r="G285" s="13">
        <v>0</v>
      </c>
      <c r="H285" s="13">
        <v>0</v>
      </c>
      <c r="I285" s="14">
        <v>0</v>
      </c>
      <c r="J285" s="7"/>
      <c r="K285" s="414"/>
    </row>
    <row r="286" spans="1:11" s="25" customFormat="1" ht="8.65" customHeight="1">
      <c r="A286" s="18"/>
      <c r="B286" s="19"/>
      <c r="C286" s="19"/>
      <c r="D286" s="5"/>
      <c r="E286" s="13"/>
      <c r="F286" s="13"/>
      <c r="G286" s="13"/>
      <c r="H286" s="13"/>
      <c r="I286" s="14"/>
      <c r="J286" s="7"/>
      <c r="K286" s="414"/>
    </row>
    <row r="287" spans="1:11" s="101" customFormat="1" ht="9.9499999999999993" customHeight="1">
      <c r="A287" s="98" t="s">
        <v>201</v>
      </c>
      <c r="B287" s="125"/>
      <c r="C287" s="125"/>
      <c r="D287" s="99"/>
      <c r="E287" s="55">
        <v>0</v>
      </c>
      <c r="F287" s="55">
        <v>0</v>
      </c>
      <c r="G287" s="55">
        <v>0</v>
      </c>
      <c r="H287" s="55">
        <v>0</v>
      </c>
      <c r="I287" s="55">
        <v>0</v>
      </c>
      <c r="J287" s="56"/>
      <c r="K287" s="414"/>
    </row>
    <row r="288" spans="1:11" s="25" customFormat="1" ht="8.65" customHeight="1">
      <c r="A288" s="3"/>
      <c r="B288" s="3"/>
      <c r="C288" s="3"/>
      <c r="D288" s="2"/>
      <c r="E288" s="22"/>
      <c r="F288" s="22"/>
      <c r="G288" s="24"/>
      <c r="H288" s="24"/>
      <c r="I288" s="22"/>
      <c r="J288" s="7"/>
      <c r="K288" s="414"/>
    </row>
    <row r="289" spans="1:12" s="25" customFormat="1" ht="8.65" customHeight="1">
      <c r="A289" s="3"/>
      <c r="B289" s="3"/>
      <c r="C289" s="3"/>
      <c r="D289" s="2"/>
      <c r="E289" s="22"/>
      <c r="F289" s="22"/>
      <c r="G289" s="24"/>
      <c r="H289" s="24"/>
      <c r="I289" s="22"/>
      <c r="J289" s="7"/>
      <c r="K289" s="414"/>
    </row>
    <row r="290" spans="1:12" s="101" customFormat="1" ht="9.9499999999999993" customHeight="1">
      <c r="A290" s="42" t="s">
        <v>199</v>
      </c>
      <c r="B290" s="100"/>
      <c r="C290" s="100"/>
      <c r="D290" s="42"/>
      <c r="E290" s="105"/>
      <c r="F290" s="105"/>
      <c r="G290" s="106"/>
      <c r="H290" s="106"/>
      <c r="I290" s="105"/>
      <c r="J290" s="56"/>
      <c r="K290" s="414"/>
    </row>
    <row r="291" spans="1:12" s="25" customFormat="1" ht="8.65" customHeight="1">
      <c r="A291" s="1"/>
      <c r="B291" s="3"/>
      <c r="C291" s="3"/>
      <c r="D291" s="1"/>
      <c r="E291" s="7"/>
      <c r="F291" s="7"/>
      <c r="G291" s="7"/>
      <c r="H291" s="7"/>
      <c r="I291" s="7"/>
      <c r="J291" s="3"/>
      <c r="K291" s="414"/>
    </row>
    <row r="292" spans="1:12" s="25" customFormat="1" ht="8.65" customHeight="1">
      <c r="A292" s="18" t="s">
        <v>184</v>
      </c>
      <c r="B292" s="19"/>
      <c r="C292" s="19"/>
      <c r="D292" s="17" t="s">
        <v>167</v>
      </c>
      <c r="E292" s="13">
        <v>0</v>
      </c>
      <c r="F292" s="13">
        <v>0</v>
      </c>
      <c r="G292" s="13">
        <v>0</v>
      </c>
      <c r="H292" s="13">
        <v>0</v>
      </c>
      <c r="I292" s="14">
        <v>0</v>
      </c>
      <c r="J292" s="3"/>
      <c r="K292" s="414"/>
    </row>
    <row r="293" spans="1:12" s="25" customFormat="1" ht="8.65" customHeight="1">
      <c r="A293" s="18" t="s">
        <v>185</v>
      </c>
      <c r="B293" s="19"/>
      <c r="C293" s="19"/>
      <c r="D293" s="17" t="s">
        <v>168</v>
      </c>
      <c r="E293" s="13">
        <v>0</v>
      </c>
      <c r="F293" s="13">
        <v>0</v>
      </c>
      <c r="G293" s="13">
        <v>0</v>
      </c>
      <c r="H293" s="13">
        <v>0</v>
      </c>
      <c r="I293" s="14">
        <v>0</v>
      </c>
      <c r="J293" s="3"/>
      <c r="K293" s="414"/>
    </row>
    <row r="294" spans="1:12" s="25" customFormat="1" ht="8.65" customHeight="1">
      <c r="A294" s="18" t="s">
        <v>186</v>
      </c>
      <c r="B294" s="19"/>
      <c r="C294" s="19"/>
      <c r="D294" s="17" t="s">
        <v>169</v>
      </c>
      <c r="E294" s="13">
        <v>0</v>
      </c>
      <c r="F294" s="13">
        <v>0</v>
      </c>
      <c r="G294" s="13">
        <v>560</v>
      </c>
      <c r="H294" s="13">
        <v>448</v>
      </c>
      <c r="I294" s="14">
        <v>1692</v>
      </c>
      <c r="J294" s="3"/>
      <c r="K294" s="414"/>
    </row>
    <row r="295" spans="1:12" s="25" customFormat="1" ht="8.65" customHeight="1">
      <c r="A295" s="18" t="s">
        <v>187</v>
      </c>
      <c r="B295" s="19"/>
      <c r="C295" s="19"/>
      <c r="D295" s="17" t="s">
        <v>165</v>
      </c>
      <c r="E295" s="13">
        <v>7434</v>
      </c>
      <c r="F295" s="13">
        <v>10431</v>
      </c>
      <c r="G295" s="13">
        <v>8344</v>
      </c>
      <c r="H295" s="13">
        <v>8344</v>
      </c>
      <c r="I295" s="14">
        <v>-7818</v>
      </c>
      <c r="J295" s="3"/>
      <c r="K295" s="414"/>
    </row>
    <row r="296" spans="1:12" s="25" customFormat="1" ht="8.65" customHeight="1">
      <c r="A296" s="18" t="s">
        <v>188</v>
      </c>
      <c r="B296" s="19"/>
      <c r="C296" s="19"/>
      <c r="D296" s="17" t="s">
        <v>170</v>
      </c>
      <c r="E296" s="13">
        <v>15279</v>
      </c>
      <c r="F296" s="13">
        <v>19944</v>
      </c>
      <c r="G296" s="13">
        <v>23677</v>
      </c>
      <c r="H296" s="13">
        <v>17272</v>
      </c>
      <c r="I296" s="14">
        <v>9973</v>
      </c>
      <c r="J296" s="3"/>
      <c r="K296" s="414"/>
    </row>
    <row r="297" spans="1:12" s="25" customFormat="1" ht="8.65" customHeight="1">
      <c r="A297" s="18" t="s">
        <v>189</v>
      </c>
      <c r="B297" s="19"/>
      <c r="C297" s="19"/>
      <c r="D297" s="17" t="s">
        <v>209</v>
      </c>
      <c r="E297" s="13">
        <v>0</v>
      </c>
      <c r="F297" s="13">
        <v>0</v>
      </c>
      <c r="G297" s="13">
        <v>0</v>
      </c>
      <c r="H297" s="13">
        <v>0</v>
      </c>
      <c r="I297" s="14">
        <v>0</v>
      </c>
      <c r="J297" s="3"/>
      <c r="K297" s="414"/>
    </row>
    <row r="298" spans="1:12" s="25" customFormat="1" ht="8.65" customHeight="1">
      <c r="A298" s="18" t="s">
        <v>166</v>
      </c>
      <c r="B298" s="19"/>
      <c r="C298" s="19"/>
      <c r="D298" s="17" t="s">
        <v>210</v>
      </c>
      <c r="E298" s="13">
        <v>0</v>
      </c>
      <c r="F298" s="13">
        <v>0</v>
      </c>
      <c r="G298" s="13">
        <v>0</v>
      </c>
      <c r="H298" s="13">
        <v>0</v>
      </c>
      <c r="I298" s="14">
        <v>0</v>
      </c>
      <c r="J298" s="3"/>
      <c r="K298" s="414"/>
    </row>
    <row r="299" spans="1:12" s="25" customFormat="1" ht="8.65" customHeight="1">
      <c r="A299" s="18" t="s">
        <v>213</v>
      </c>
      <c r="B299" s="19"/>
      <c r="C299" s="19"/>
      <c r="D299" s="17"/>
      <c r="E299" s="13">
        <v>0</v>
      </c>
      <c r="F299" s="13">
        <v>0</v>
      </c>
      <c r="G299" s="13">
        <v>0</v>
      </c>
      <c r="H299" s="13">
        <v>0</v>
      </c>
      <c r="I299" s="14">
        <v>0</v>
      </c>
      <c r="J299" s="3"/>
      <c r="K299" s="414"/>
    </row>
    <row r="300" spans="1:12" s="25" customFormat="1" ht="8.65" customHeight="1">
      <c r="A300" s="18"/>
      <c r="B300" s="19"/>
      <c r="C300" s="19"/>
      <c r="D300" s="5"/>
      <c r="E300" s="13"/>
      <c r="F300" s="13"/>
      <c r="G300" s="13"/>
      <c r="H300" s="13"/>
      <c r="I300" s="13"/>
      <c r="J300" s="3"/>
      <c r="K300" s="414"/>
    </row>
    <row r="301" spans="1:12" s="101" customFormat="1" ht="9.9499999999999993" customHeight="1">
      <c r="A301" s="46" t="s">
        <v>191</v>
      </c>
      <c r="B301" s="125"/>
      <c r="C301" s="125"/>
      <c r="D301" s="91"/>
      <c r="E301" s="69">
        <v>22713</v>
      </c>
      <c r="F301" s="69">
        <v>30375</v>
      </c>
      <c r="G301" s="107">
        <v>32581</v>
      </c>
      <c r="H301" s="107">
        <v>26064</v>
      </c>
      <c r="I301" s="69">
        <v>3847</v>
      </c>
      <c r="J301" s="108" t="s">
        <v>270</v>
      </c>
      <c r="K301" s="414"/>
      <c r="L301" s="143"/>
    </row>
    <row r="302" spans="1:12" s="25" customFormat="1" ht="8.65" customHeight="1">
      <c r="A302" s="1"/>
      <c r="B302" s="3"/>
      <c r="C302" s="3"/>
      <c r="D302" s="2"/>
      <c r="E302" s="7"/>
      <c r="F302" s="7"/>
      <c r="G302" s="7"/>
      <c r="H302" s="7"/>
      <c r="I302" s="7"/>
      <c r="J302" s="33">
        <v>115580</v>
      </c>
      <c r="K302" s="414"/>
    </row>
    <row r="303" spans="1:12" s="25" customFormat="1" ht="8.65" customHeight="1">
      <c r="A303" s="1"/>
      <c r="B303" s="3"/>
      <c r="C303" s="3"/>
      <c r="D303" s="2"/>
      <c r="E303" s="7"/>
      <c r="F303" s="7"/>
      <c r="G303" s="7"/>
      <c r="H303" s="7"/>
      <c r="I303" s="7"/>
      <c r="J303" s="3"/>
      <c r="K303" s="414"/>
    </row>
    <row r="304" spans="1:12" s="101" customFormat="1" ht="9.9499999999999993" customHeight="1">
      <c r="A304" s="42" t="s">
        <v>202</v>
      </c>
      <c r="B304" s="100"/>
      <c r="C304" s="100"/>
      <c r="D304" s="42"/>
      <c r="E304" s="105"/>
      <c r="F304" s="105"/>
      <c r="G304" s="106"/>
      <c r="H304" s="106"/>
      <c r="I304" s="105"/>
      <c r="J304" s="56"/>
      <c r="K304" s="414"/>
    </row>
    <row r="305" spans="1:11" s="25" customFormat="1" ht="8.65" customHeight="1">
      <c r="A305" s="1"/>
      <c r="B305" s="3"/>
      <c r="C305" s="3"/>
      <c r="D305" s="1"/>
      <c r="E305" s="7"/>
      <c r="F305" s="7"/>
      <c r="G305" s="7"/>
      <c r="H305" s="7"/>
      <c r="I305" s="7"/>
      <c r="J305" s="3"/>
      <c r="K305" s="414"/>
    </row>
    <row r="306" spans="1:11" s="25" customFormat="1" ht="8.65" customHeight="1">
      <c r="A306" s="18" t="s">
        <v>184</v>
      </c>
      <c r="B306" s="19"/>
      <c r="C306" s="19"/>
      <c r="D306" s="17" t="s">
        <v>171</v>
      </c>
      <c r="E306" s="13">
        <v>0</v>
      </c>
      <c r="F306" s="13">
        <v>0</v>
      </c>
      <c r="G306" s="13">
        <v>0</v>
      </c>
      <c r="H306" s="13">
        <v>0</v>
      </c>
      <c r="I306" s="14">
        <v>0</v>
      </c>
      <c r="J306" s="3"/>
      <c r="K306" s="414"/>
    </row>
    <row r="307" spans="1:11" s="25" customFormat="1" ht="8.65" customHeight="1">
      <c r="A307" s="18" t="s">
        <v>185</v>
      </c>
      <c r="B307" s="19"/>
      <c r="C307" s="19"/>
      <c r="D307" s="17" t="s">
        <v>172</v>
      </c>
      <c r="E307" s="13">
        <v>0</v>
      </c>
      <c r="F307" s="13">
        <v>0</v>
      </c>
      <c r="G307" s="13">
        <v>0</v>
      </c>
      <c r="H307" s="13">
        <v>0</v>
      </c>
      <c r="I307" s="14">
        <v>0</v>
      </c>
      <c r="J307" s="3"/>
      <c r="K307" s="414"/>
    </row>
    <row r="308" spans="1:11" s="25" customFormat="1" ht="8.65" customHeight="1">
      <c r="A308" s="18" t="s">
        <v>186</v>
      </c>
      <c r="B308" s="19"/>
      <c r="C308" s="19"/>
      <c r="D308" s="17" t="s">
        <v>173</v>
      </c>
      <c r="E308" s="13">
        <v>8021</v>
      </c>
      <c r="F308" s="13">
        <v>4347</v>
      </c>
      <c r="G308" s="13">
        <v>4347</v>
      </c>
      <c r="H308" s="13">
        <v>34411</v>
      </c>
      <c r="I308" s="14">
        <v>33963</v>
      </c>
      <c r="J308" s="3"/>
      <c r="K308" s="414"/>
    </row>
    <row r="309" spans="1:11" s="25" customFormat="1" ht="8.65" customHeight="1">
      <c r="A309" s="18" t="s">
        <v>187</v>
      </c>
      <c r="B309" s="19"/>
      <c r="C309" s="19"/>
      <c r="D309" s="17" t="s">
        <v>174</v>
      </c>
      <c r="E309" s="13">
        <v>0</v>
      </c>
      <c r="F309" s="13">
        <v>68</v>
      </c>
      <c r="G309" s="13">
        <v>3111</v>
      </c>
      <c r="H309" s="13">
        <v>3111</v>
      </c>
      <c r="I309" s="14">
        <v>5841</v>
      </c>
      <c r="J309" s="3"/>
      <c r="K309" s="414"/>
    </row>
    <row r="310" spans="1:11" s="25" customFormat="1" ht="8.65" customHeight="1">
      <c r="A310" s="18" t="s">
        <v>188</v>
      </c>
      <c r="B310" s="19"/>
      <c r="C310" s="19"/>
      <c r="D310" s="17" t="s">
        <v>175</v>
      </c>
      <c r="E310" s="13">
        <v>0</v>
      </c>
      <c r="F310" s="13">
        <v>0</v>
      </c>
      <c r="G310" s="13">
        <v>0</v>
      </c>
      <c r="H310" s="13">
        <v>5561</v>
      </c>
      <c r="I310" s="14">
        <v>0</v>
      </c>
      <c r="J310" s="3"/>
      <c r="K310" s="414"/>
    </row>
    <row r="311" spans="1:11" s="25" customFormat="1" ht="8.65" customHeight="1">
      <c r="A311" s="18" t="s">
        <v>189</v>
      </c>
      <c r="B311" s="19"/>
      <c r="C311" s="19"/>
      <c r="D311" s="17" t="s">
        <v>211</v>
      </c>
      <c r="E311" s="13">
        <v>0</v>
      </c>
      <c r="F311" s="13">
        <v>0</v>
      </c>
      <c r="G311" s="13">
        <v>0</v>
      </c>
      <c r="H311" s="13">
        <v>0</v>
      </c>
      <c r="I311" s="14">
        <v>0</v>
      </c>
      <c r="J311" s="3"/>
      <c r="K311" s="414"/>
    </row>
    <row r="312" spans="1:11" s="25" customFormat="1" ht="8.65" customHeight="1">
      <c r="A312" s="18" t="s">
        <v>166</v>
      </c>
      <c r="B312" s="19"/>
      <c r="C312" s="19"/>
      <c r="D312" s="17" t="s">
        <v>212</v>
      </c>
      <c r="E312" s="13">
        <v>0</v>
      </c>
      <c r="F312" s="13">
        <v>0</v>
      </c>
      <c r="G312" s="13">
        <v>0</v>
      </c>
      <c r="H312" s="13">
        <v>0</v>
      </c>
      <c r="I312" s="14">
        <v>0</v>
      </c>
      <c r="J312" s="3"/>
      <c r="K312" s="414"/>
    </row>
    <row r="313" spans="1:11" s="25" customFormat="1" ht="8.65" customHeight="1">
      <c r="A313" s="18"/>
      <c r="B313" s="19"/>
      <c r="C313" s="19"/>
      <c r="D313" s="17"/>
      <c r="E313" s="13"/>
      <c r="F313" s="13"/>
      <c r="G313" s="13"/>
      <c r="H313" s="13"/>
      <c r="I313" s="14"/>
      <c r="J313" s="3"/>
      <c r="K313" s="414"/>
    </row>
    <row r="314" spans="1:11" s="101" customFormat="1" ht="9.9499999999999993" customHeight="1">
      <c r="A314" s="46" t="s">
        <v>190</v>
      </c>
      <c r="B314" s="125"/>
      <c r="C314" s="125"/>
      <c r="D314" s="91"/>
      <c r="E314" s="69">
        <v>8021</v>
      </c>
      <c r="F314" s="69">
        <v>4415</v>
      </c>
      <c r="G314" s="107">
        <v>7458</v>
      </c>
      <c r="H314" s="107">
        <v>43083</v>
      </c>
      <c r="I314" s="69">
        <v>39804</v>
      </c>
      <c r="J314" s="100"/>
      <c r="K314" s="414"/>
    </row>
    <row r="315" spans="1:11" s="25" customFormat="1" ht="8.65" customHeight="1" thickBot="1">
      <c r="A315" s="1"/>
      <c r="B315" s="3"/>
      <c r="C315" s="3"/>
      <c r="D315" s="2"/>
      <c r="E315" s="7"/>
      <c r="F315" s="7"/>
      <c r="G315" s="7"/>
      <c r="H315" s="7"/>
      <c r="I315" s="7"/>
      <c r="J315" s="3"/>
      <c r="K315" s="414"/>
    </row>
    <row r="316" spans="1:11" s="23" customFormat="1" ht="9.9499999999999993" customHeight="1" thickBot="1">
      <c r="A316" s="1145" t="s">
        <v>180</v>
      </c>
      <c r="B316" s="1146"/>
      <c r="C316" s="1147"/>
      <c r="D316" s="64"/>
      <c r="E316" s="7"/>
      <c r="F316" s="7"/>
      <c r="G316" s="7"/>
      <c r="H316" s="7"/>
      <c r="I316" s="7"/>
      <c r="J316" s="7"/>
      <c r="K316" s="414"/>
    </row>
    <row r="317" spans="1:11" s="25" customFormat="1" ht="8.65" customHeight="1">
      <c r="A317" s="1"/>
      <c r="B317" s="3"/>
      <c r="C317" s="3"/>
      <c r="D317" s="2"/>
      <c r="E317" s="7"/>
      <c r="F317" s="7"/>
      <c r="G317" s="7"/>
      <c r="H317" s="7"/>
      <c r="I317" s="7"/>
      <c r="J317" s="3"/>
      <c r="K317" s="414"/>
    </row>
    <row r="318" spans="1:11" s="25" customFormat="1" ht="8.65" customHeight="1">
      <c r="A318" s="18" t="s">
        <v>204</v>
      </c>
      <c r="B318" s="19"/>
      <c r="C318" s="19"/>
      <c r="D318" s="17" t="s">
        <v>161</v>
      </c>
      <c r="E318" s="13">
        <v>9900</v>
      </c>
      <c r="F318" s="13">
        <v>9900</v>
      </c>
      <c r="G318" s="13">
        <v>15000</v>
      </c>
      <c r="H318" s="13">
        <v>15000</v>
      </c>
      <c r="I318" s="14">
        <v>18400</v>
      </c>
      <c r="J318" s="3"/>
      <c r="K318" s="414"/>
    </row>
    <row r="319" spans="1:11" s="25" customFormat="1" ht="8.65" customHeight="1">
      <c r="A319" s="18" t="s">
        <v>179</v>
      </c>
      <c r="B319" s="19"/>
      <c r="C319" s="19"/>
      <c r="D319" s="17" t="s">
        <v>161</v>
      </c>
      <c r="E319" s="13">
        <v>124925</v>
      </c>
      <c r="F319" s="13">
        <v>126016</v>
      </c>
      <c r="G319" s="13">
        <v>127664</v>
      </c>
      <c r="H319" s="13">
        <v>128519</v>
      </c>
      <c r="I319" s="14">
        <v>128519</v>
      </c>
      <c r="J319" s="3"/>
      <c r="K319" s="414"/>
    </row>
    <row r="320" spans="1:11" s="25" customFormat="1" ht="8.65" customHeight="1">
      <c r="A320" s="18" t="s">
        <v>159</v>
      </c>
      <c r="B320" s="19"/>
      <c r="C320" s="19"/>
      <c r="D320" s="17" t="s">
        <v>161</v>
      </c>
      <c r="E320" s="13">
        <v>17435</v>
      </c>
      <c r="F320" s="13">
        <v>17367</v>
      </c>
      <c r="G320" s="13">
        <v>17367</v>
      </c>
      <c r="H320" s="13">
        <v>17367</v>
      </c>
      <c r="I320" s="14">
        <v>17367</v>
      </c>
      <c r="J320" s="3"/>
      <c r="K320" s="414"/>
    </row>
    <row r="321" spans="1:12" s="25" customFormat="1" ht="8.65" customHeight="1">
      <c r="A321" s="18"/>
      <c r="B321" s="19"/>
      <c r="C321" s="19"/>
      <c r="D321" s="17"/>
      <c r="E321" s="13"/>
      <c r="F321" s="13"/>
      <c r="G321" s="13"/>
      <c r="H321" s="13"/>
      <c r="I321" s="14"/>
      <c r="J321" s="3"/>
      <c r="K321" s="414"/>
    </row>
    <row r="322" spans="1:12" s="101" customFormat="1" ht="8.65" customHeight="1">
      <c r="A322" s="46" t="s">
        <v>192</v>
      </c>
      <c r="B322" s="125"/>
      <c r="C322" s="125"/>
      <c r="D322" s="91" t="s">
        <v>176</v>
      </c>
      <c r="E322" s="69">
        <v>160281</v>
      </c>
      <c r="F322" s="69">
        <v>157698</v>
      </c>
      <c r="G322" s="107">
        <v>167489</v>
      </c>
      <c r="H322" s="107">
        <v>203969</v>
      </c>
      <c r="I322" s="69">
        <v>204090</v>
      </c>
      <c r="J322" s="108" t="s">
        <v>270</v>
      </c>
      <c r="K322" s="414"/>
      <c r="L322" s="143"/>
    </row>
    <row r="323" spans="1:12" s="25" customFormat="1" ht="8.65" customHeight="1" thickBot="1">
      <c r="A323" s="37"/>
      <c r="B323" s="81"/>
      <c r="C323" s="81"/>
      <c r="D323" s="37"/>
      <c r="E323" s="87"/>
      <c r="F323" s="87"/>
      <c r="G323" s="88"/>
      <c r="H323" s="88"/>
      <c r="I323" s="87"/>
      <c r="J323" s="33">
        <v>893527</v>
      </c>
      <c r="K323" s="414"/>
    </row>
    <row r="324" spans="1:12" s="23" customFormat="1" ht="9.9499999999999993" customHeight="1" thickBot="1">
      <c r="A324" s="1145" t="s">
        <v>257</v>
      </c>
      <c r="B324" s="1146"/>
      <c r="C324" s="1147"/>
      <c r="D324" s="64"/>
      <c r="E324" s="7"/>
      <c r="F324" s="7"/>
      <c r="G324" s="7"/>
      <c r="H324" s="7"/>
      <c r="I324" s="7"/>
      <c r="J324" s="7"/>
      <c r="K324" s="414"/>
    </row>
    <row r="325" spans="1:12" s="25" customFormat="1" ht="9.9499999999999993" customHeight="1">
      <c r="A325" s="37"/>
      <c r="B325" s="81"/>
      <c r="C325" s="81"/>
      <c r="D325" s="37"/>
      <c r="E325" s="87"/>
      <c r="F325" s="87"/>
      <c r="G325" s="88"/>
      <c r="H325" s="88"/>
      <c r="I325" s="87"/>
      <c r="J325" s="7"/>
      <c r="K325" s="414"/>
    </row>
    <row r="326" spans="1:12" s="25" customFormat="1" ht="9.9499999999999993" customHeight="1">
      <c r="A326" s="139" t="s">
        <v>267</v>
      </c>
      <c r="B326" s="139"/>
      <c r="C326" s="146"/>
      <c r="D326" s="58"/>
      <c r="E326" s="85"/>
      <c r="F326" s="85"/>
      <c r="G326" s="86"/>
      <c r="H326" s="86"/>
      <c r="I326" s="85"/>
      <c r="J326" s="7"/>
      <c r="K326" s="414"/>
    </row>
    <row r="327" spans="1:12" s="25" customFormat="1" ht="9.9499999999999993" customHeight="1">
      <c r="A327" s="140" t="s">
        <v>182</v>
      </c>
      <c r="B327" s="140"/>
      <c r="C327" s="147"/>
      <c r="D327" s="58"/>
      <c r="E327" s="13">
        <v>67135</v>
      </c>
      <c r="F327" s="13">
        <v>70709</v>
      </c>
      <c r="G327" s="13">
        <v>60957</v>
      </c>
      <c r="H327" s="13">
        <v>67759</v>
      </c>
      <c r="I327" s="14">
        <v>65808</v>
      </c>
      <c r="J327" s="7"/>
      <c r="K327" s="414"/>
    </row>
    <row r="328" spans="1:12" s="25" customFormat="1" ht="9.9499999999999993" customHeight="1">
      <c r="A328" s="140" t="s">
        <v>256</v>
      </c>
      <c r="B328" s="140"/>
      <c r="C328" s="146" t="s">
        <v>268</v>
      </c>
      <c r="D328" s="151"/>
      <c r="E328" s="13"/>
      <c r="F328" s="13"/>
      <c r="G328" s="13"/>
      <c r="H328" s="13">
        <v>-4893</v>
      </c>
      <c r="I328" s="14">
        <v>-4721</v>
      </c>
      <c r="J328" s="7"/>
      <c r="K328" s="414"/>
    </row>
    <row r="329" spans="1:12" s="25" customFormat="1" ht="9.9499999999999993" customHeight="1">
      <c r="A329" s="140" t="s">
        <v>255</v>
      </c>
      <c r="B329" s="140"/>
      <c r="C329" s="146" t="s">
        <v>268</v>
      </c>
      <c r="D329" s="151"/>
      <c r="E329" s="85"/>
      <c r="F329" s="85"/>
      <c r="G329" s="86"/>
      <c r="H329" s="13">
        <v>-48488</v>
      </c>
      <c r="I329" s="14">
        <v>-46252</v>
      </c>
      <c r="J329" s="7"/>
      <c r="K329" s="414"/>
    </row>
    <row r="330" spans="1:12" s="25" customFormat="1" ht="8.65" customHeight="1">
      <c r="A330" s="139" t="s">
        <v>263</v>
      </c>
      <c r="B330" s="139"/>
      <c r="C330" s="146"/>
      <c r="D330" s="58"/>
      <c r="E330" s="85"/>
      <c r="F330" s="85"/>
      <c r="G330" s="86"/>
      <c r="H330" s="86"/>
      <c r="I330" s="85"/>
      <c r="J330" s="7"/>
      <c r="K330" s="414"/>
    </row>
    <row r="331" spans="1:12" s="25" customFormat="1" ht="8.65" customHeight="1">
      <c r="A331" s="140" t="s">
        <v>253</v>
      </c>
      <c r="B331" s="140"/>
      <c r="C331" s="146" t="s">
        <v>268</v>
      </c>
      <c r="D331" s="148" t="s">
        <v>272</v>
      </c>
      <c r="E331" s="13"/>
      <c r="F331" s="85"/>
      <c r="G331" s="86"/>
      <c r="H331" s="13">
        <v>7306</v>
      </c>
      <c r="I331" s="14">
        <v>940</v>
      </c>
      <c r="J331" s="7"/>
      <c r="K331" s="414"/>
    </row>
    <row r="332" spans="1:12" s="25" customFormat="1" ht="8.65" customHeight="1">
      <c r="A332" s="140" t="s">
        <v>182</v>
      </c>
      <c r="B332" s="140"/>
      <c r="C332" s="147"/>
      <c r="D332" s="58"/>
      <c r="E332" s="13">
        <v>53769</v>
      </c>
      <c r="F332" s="13">
        <v>55562</v>
      </c>
      <c r="G332" s="13">
        <v>49556</v>
      </c>
      <c r="H332" s="13">
        <v>57154</v>
      </c>
      <c r="I332" s="14">
        <v>52312</v>
      </c>
      <c r="J332" s="7"/>
      <c r="K332" s="414"/>
    </row>
    <row r="333" spans="1:12" s="25" customFormat="1" ht="8.65" customHeight="1">
      <c r="A333" s="140" t="s">
        <v>254</v>
      </c>
      <c r="B333" s="140"/>
      <c r="C333" s="147"/>
      <c r="D333" s="58"/>
      <c r="E333" s="13">
        <v>-53026</v>
      </c>
      <c r="F333" s="13">
        <v>-70709</v>
      </c>
      <c r="G333" s="13">
        <v>-48765</v>
      </c>
      <c r="H333" s="13">
        <v>-55650</v>
      </c>
      <c r="I333" s="14">
        <v>-52099</v>
      </c>
      <c r="J333" s="7"/>
      <c r="K333" s="414"/>
    </row>
    <row r="334" spans="1:12" s="25" customFormat="1" ht="8.65" customHeight="1">
      <c r="A334" s="139" t="s">
        <v>264</v>
      </c>
      <c r="B334" s="139"/>
      <c r="C334" s="146" t="s">
        <v>268</v>
      </c>
      <c r="D334" s="151"/>
      <c r="E334" s="13"/>
      <c r="F334" s="85"/>
      <c r="G334" s="86"/>
      <c r="H334" s="86"/>
      <c r="I334" s="85"/>
      <c r="J334" s="7"/>
      <c r="K334" s="414"/>
    </row>
    <row r="335" spans="1:12" s="25" customFormat="1" ht="8.65" customHeight="1">
      <c r="A335" s="140" t="s">
        <v>250</v>
      </c>
      <c r="B335" s="140"/>
      <c r="C335" s="1158" t="s">
        <v>269</v>
      </c>
      <c r="D335" s="1159"/>
      <c r="E335" s="85"/>
      <c r="F335" s="85"/>
      <c r="G335" s="86"/>
      <c r="H335" s="13">
        <v>3100</v>
      </c>
      <c r="I335" s="14">
        <v>2072</v>
      </c>
      <c r="J335" s="7"/>
      <c r="K335" s="414"/>
    </row>
    <row r="336" spans="1:12" s="25" customFormat="1" ht="8.65" customHeight="1">
      <c r="A336" s="139" t="s">
        <v>265</v>
      </c>
      <c r="B336" s="139"/>
      <c r="C336" s="146"/>
      <c r="D336" s="58"/>
      <c r="E336" s="85"/>
      <c r="F336" s="85"/>
      <c r="G336" s="86"/>
      <c r="H336" s="86"/>
      <c r="I336" s="85"/>
      <c r="J336" s="7"/>
      <c r="K336" s="414"/>
    </row>
    <row r="337" spans="1:11" s="25" customFormat="1" ht="8.65" customHeight="1">
      <c r="A337" s="140" t="s">
        <v>248</v>
      </c>
      <c r="B337" s="140"/>
      <c r="C337" s="146" t="s">
        <v>268</v>
      </c>
      <c r="D337" s="149" t="s">
        <v>273</v>
      </c>
      <c r="E337" s="85"/>
      <c r="F337" s="85"/>
      <c r="G337" s="86"/>
      <c r="H337" s="13">
        <v>15042</v>
      </c>
      <c r="I337" s="14">
        <v>15113</v>
      </c>
      <c r="J337" s="7"/>
      <c r="K337" s="414"/>
    </row>
    <row r="338" spans="1:11" s="25" customFormat="1" ht="8.65" customHeight="1">
      <c r="A338" s="140" t="s">
        <v>249</v>
      </c>
      <c r="B338" s="140"/>
      <c r="C338" s="146" t="s">
        <v>268</v>
      </c>
      <c r="D338" s="149" t="s">
        <v>274</v>
      </c>
      <c r="E338" s="85"/>
      <c r="F338" s="85"/>
      <c r="G338" s="86"/>
      <c r="H338" s="13">
        <v>24759</v>
      </c>
      <c r="I338" s="14">
        <v>24548</v>
      </c>
      <c r="J338" s="7"/>
      <c r="K338" s="414"/>
    </row>
    <row r="339" spans="1:11" s="25" customFormat="1" ht="8.65" customHeight="1">
      <c r="A339" s="140" t="s">
        <v>182</v>
      </c>
      <c r="B339" s="140"/>
      <c r="C339" s="147"/>
      <c r="D339" s="17"/>
      <c r="E339" s="13">
        <v>42144</v>
      </c>
      <c r="F339" s="13">
        <v>46890</v>
      </c>
      <c r="G339" s="13">
        <v>48197</v>
      </c>
      <c r="H339" s="13">
        <v>48910</v>
      </c>
      <c r="I339" s="14">
        <v>48284</v>
      </c>
      <c r="J339" s="7"/>
      <c r="K339" s="414"/>
    </row>
    <row r="340" spans="1:11" s="25" customFormat="1" ht="8.65" customHeight="1">
      <c r="A340" s="1160" t="s">
        <v>251</v>
      </c>
      <c r="B340" s="1161"/>
      <c r="C340" s="147"/>
      <c r="D340" s="17"/>
      <c r="E340" s="13">
        <v>-42144</v>
      </c>
      <c r="F340" s="13">
        <v>-55562</v>
      </c>
      <c r="G340" s="13">
        <v>-40535</v>
      </c>
      <c r="H340" s="13">
        <v>-48910</v>
      </c>
      <c r="I340" s="14">
        <v>-48254</v>
      </c>
      <c r="J340" s="7"/>
      <c r="K340" s="414"/>
    </row>
    <row r="341" spans="1:11" s="25" customFormat="1" ht="8.65" customHeight="1">
      <c r="A341" s="139" t="s">
        <v>266</v>
      </c>
      <c r="B341" s="139"/>
      <c r="C341" s="147"/>
      <c r="D341" s="58"/>
      <c r="E341" s="85"/>
      <c r="F341" s="85"/>
      <c r="G341" s="86"/>
      <c r="H341" s="86"/>
      <c r="I341" s="13"/>
      <c r="J341" s="7"/>
      <c r="K341" s="414"/>
    </row>
    <row r="342" spans="1:11" s="25" customFormat="1" ht="8.65" customHeight="1">
      <c r="A342" s="140" t="s">
        <v>182</v>
      </c>
      <c r="B342" s="140"/>
      <c r="C342" s="146" t="s">
        <v>268</v>
      </c>
      <c r="D342" s="151"/>
      <c r="E342" s="85"/>
      <c r="F342" s="85"/>
      <c r="G342" s="86"/>
      <c r="H342" s="13">
        <v>20481</v>
      </c>
      <c r="I342" s="14">
        <v>26559</v>
      </c>
      <c r="J342" s="7"/>
      <c r="K342" s="414"/>
    </row>
    <row r="343" spans="1:11" s="25" customFormat="1" ht="8.65" customHeight="1">
      <c r="A343" s="140" t="s">
        <v>252</v>
      </c>
      <c r="B343" s="140"/>
      <c r="C343" s="146" t="s">
        <v>268</v>
      </c>
      <c r="D343" s="151"/>
      <c r="E343" s="85"/>
      <c r="F343" s="85"/>
      <c r="G343" s="86"/>
      <c r="H343" s="13">
        <v>-4019</v>
      </c>
      <c r="I343" s="14">
        <v>-4333</v>
      </c>
      <c r="J343" s="7"/>
      <c r="K343" s="414"/>
    </row>
    <row r="344" spans="1:11" s="25" customFormat="1" ht="9.9499999999999993" customHeight="1" thickBot="1">
      <c r="A344" s="3"/>
      <c r="B344" s="3"/>
      <c r="C344" s="3"/>
      <c r="D344" s="35"/>
      <c r="E344" s="7"/>
      <c r="F344" s="7"/>
      <c r="G344" s="7"/>
      <c r="H344" s="7"/>
      <c r="I344" s="7"/>
      <c r="J344" s="7"/>
      <c r="K344" s="414"/>
    </row>
    <row r="345" spans="1:11" s="23" customFormat="1" ht="9.9499999999999993" customHeight="1" thickBot="1">
      <c r="A345" s="1145" t="s">
        <v>247</v>
      </c>
      <c r="B345" s="1146"/>
      <c r="C345" s="1147"/>
      <c r="D345" s="64"/>
      <c r="E345" s="7"/>
      <c r="F345" s="7"/>
      <c r="G345" s="7"/>
      <c r="H345" s="7"/>
      <c r="I345" s="7"/>
      <c r="J345" s="7"/>
      <c r="K345" s="414"/>
    </row>
    <row r="346" spans="1:11" s="25" customFormat="1" ht="8.65" customHeight="1">
      <c r="A346" s="3"/>
      <c r="B346" s="3"/>
      <c r="C346" s="3"/>
      <c r="D346" s="35"/>
      <c r="E346" s="7"/>
      <c r="F346" s="7"/>
      <c r="G346" s="7"/>
      <c r="H346" s="7"/>
      <c r="I346" s="7"/>
      <c r="J346" s="7"/>
      <c r="K346" s="414"/>
    </row>
    <row r="347" spans="1:11" s="25" customFormat="1" ht="8.65" customHeight="1">
      <c r="A347" s="3" t="s">
        <v>205</v>
      </c>
      <c r="B347" s="3"/>
      <c r="C347" s="3"/>
      <c r="D347" s="35" t="s">
        <v>275</v>
      </c>
      <c r="E347" s="13">
        <v>17191</v>
      </c>
      <c r="F347" s="13">
        <v>17889</v>
      </c>
      <c r="G347" s="13">
        <v>20995</v>
      </c>
      <c r="H347" s="13">
        <v>120900</v>
      </c>
      <c r="I347" s="14">
        <v>20132</v>
      </c>
      <c r="J347" s="3"/>
      <c r="K347" s="414"/>
    </row>
    <row r="348" spans="1:11" s="25" customFormat="1" ht="9.9499999999999993" customHeight="1" thickBot="1">
      <c r="A348" s="3"/>
      <c r="B348" s="3"/>
      <c r="C348" s="3"/>
      <c r="D348" s="35"/>
      <c r="E348" s="7"/>
      <c r="F348" s="7"/>
      <c r="G348" s="7"/>
      <c r="H348" s="7"/>
      <c r="I348" s="7"/>
      <c r="J348" s="3"/>
      <c r="K348" s="414"/>
    </row>
    <row r="349" spans="1:11" s="23" customFormat="1" ht="9.9499999999999993" customHeight="1" thickBot="1">
      <c r="A349" s="1145" t="s">
        <v>246</v>
      </c>
      <c r="B349" s="1146"/>
      <c r="C349" s="1147"/>
      <c r="D349" s="64"/>
      <c r="E349" s="7"/>
      <c r="F349" s="7"/>
      <c r="G349" s="7"/>
      <c r="H349" s="7"/>
      <c r="I349" s="7"/>
      <c r="J349" s="7"/>
      <c r="K349" s="414"/>
    </row>
    <row r="350" spans="1:11" s="25" customFormat="1" ht="8.65" customHeight="1">
      <c r="A350" s="3"/>
      <c r="B350" s="3"/>
      <c r="C350" s="3"/>
      <c r="D350" s="35"/>
      <c r="E350" s="7"/>
      <c r="F350" s="7"/>
      <c r="G350" s="7"/>
      <c r="H350" s="7"/>
      <c r="I350" s="7"/>
      <c r="J350" s="3"/>
      <c r="K350" s="414"/>
    </row>
    <row r="351" spans="1:11" s="25" customFormat="1" ht="8.65" customHeight="1">
      <c r="A351" s="18" t="s">
        <v>206</v>
      </c>
      <c r="B351" s="19"/>
      <c r="C351" s="19"/>
      <c r="D351" s="17" t="s">
        <v>279</v>
      </c>
      <c r="E351" s="13">
        <v>53026</v>
      </c>
      <c r="F351" s="13">
        <v>70709</v>
      </c>
      <c r="G351" s="13">
        <v>48765</v>
      </c>
      <c r="H351" s="13">
        <v>55650</v>
      </c>
      <c r="I351" s="13">
        <v>52099</v>
      </c>
      <c r="J351" s="3"/>
      <c r="K351" s="414"/>
    </row>
    <row r="352" spans="1:11" s="25" customFormat="1" ht="8.65" customHeight="1">
      <c r="A352" s="18" t="s">
        <v>207</v>
      </c>
      <c r="B352" s="19"/>
      <c r="C352" s="19"/>
      <c r="D352" s="17" t="s">
        <v>280</v>
      </c>
      <c r="E352" s="13">
        <v>42144</v>
      </c>
      <c r="F352" s="13">
        <v>55562</v>
      </c>
      <c r="G352" s="13">
        <v>40535</v>
      </c>
      <c r="H352" s="13">
        <v>48910</v>
      </c>
      <c r="I352" s="13">
        <v>48254</v>
      </c>
      <c r="J352" s="3"/>
      <c r="K352" s="414"/>
    </row>
    <row r="353" spans="1:12" s="25" customFormat="1" ht="8.85" customHeight="1">
      <c r="A353" s="18" t="s">
        <v>208</v>
      </c>
      <c r="B353" s="19"/>
      <c r="C353" s="19"/>
      <c r="D353" s="17" t="s">
        <v>281</v>
      </c>
      <c r="E353" s="13">
        <v>1865</v>
      </c>
      <c r="F353" s="13">
        <v>2195</v>
      </c>
      <c r="G353" s="13">
        <v>2000</v>
      </c>
      <c r="H353" s="13">
        <v>1675</v>
      </c>
      <c r="I353" s="14">
        <v>1800</v>
      </c>
      <c r="J353" s="3"/>
      <c r="K353" s="414"/>
    </row>
    <row r="354" spans="1:12" s="25" customFormat="1" ht="8.65" customHeight="1">
      <c r="A354" s="18" t="s">
        <v>221</v>
      </c>
      <c r="B354" s="19"/>
      <c r="C354" s="19"/>
      <c r="D354" s="17" t="s">
        <v>281</v>
      </c>
      <c r="E354" s="13">
        <v>0</v>
      </c>
      <c r="F354" s="13">
        <v>0</v>
      </c>
      <c r="G354" s="13">
        <v>0</v>
      </c>
      <c r="H354" s="13">
        <v>0</v>
      </c>
      <c r="I354" s="14">
        <v>0</v>
      </c>
      <c r="J354" s="3"/>
      <c r="K354" s="414"/>
    </row>
    <row r="355" spans="1:12" s="25" customFormat="1" ht="8.65" customHeight="1">
      <c r="A355" s="18" t="s">
        <v>217</v>
      </c>
      <c r="B355" s="19"/>
      <c r="C355" s="19"/>
      <c r="D355" s="17" t="s">
        <v>282</v>
      </c>
      <c r="E355" s="13">
        <v>0</v>
      </c>
      <c r="F355" s="13">
        <v>0</v>
      </c>
      <c r="G355" s="13">
        <v>0</v>
      </c>
      <c r="H355" s="13">
        <v>0</v>
      </c>
      <c r="I355" s="14">
        <v>0</v>
      </c>
      <c r="J355" s="3"/>
      <c r="K355" s="414"/>
    </row>
    <row r="356" spans="1:12" s="25" customFormat="1" ht="8.65" customHeight="1">
      <c r="A356" s="18" t="s">
        <v>218</v>
      </c>
      <c r="B356" s="19"/>
      <c r="C356" s="19"/>
      <c r="D356" s="17" t="s">
        <v>283</v>
      </c>
      <c r="E356" s="13">
        <v>0</v>
      </c>
      <c r="F356" s="13">
        <v>0</v>
      </c>
      <c r="G356" s="13">
        <v>0</v>
      </c>
      <c r="H356" s="13">
        <v>0</v>
      </c>
      <c r="I356" s="14">
        <v>0</v>
      </c>
      <c r="J356" s="3"/>
      <c r="K356" s="414"/>
    </row>
    <row r="357" spans="1:12" s="25" customFormat="1" ht="8.65" customHeight="1">
      <c r="A357" s="18"/>
      <c r="B357" s="19"/>
      <c r="C357" s="19"/>
      <c r="D357" s="17"/>
      <c r="E357" s="13"/>
      <c r="F357" s="13"/>
      <c r="G357" s="13"/>
      <c r="H357" s="13"/>
      <c r="I357" s="13"/>
      <c r="J357" s="3"/>
      <c r="K357" s="414"/>
    </row>
    <row r="358" spans="1:12" s="101" customFormat="1" ht="9.9499999999999993" customHeight="1">
      <c r="A358" s="46" t="s">
        <v>160</v>
      </c>
      <c r="B358" s="125"/>
      <c r="C358" s="125"/>
      <c r="D358" s="153"/>
      <c r="E358" s="69">
        <v>97035</v>
      </c>
      <c r="F358" s="69">
        <v>128466</v>
      </c>
      <c r="G358" s="107">
        <v>91300</v>
      </c>
      <c r="H358" s="107">
        <v>106235</v>
      </c>
      <c r="I358" s="69">
        <v>102153</v>
      </c>
      <c r="J358" s="100"/>
      <c r="K358" s="414"/>
    </row>
    <row r="359" spans="1:12" s="25" customFormat="1" ht="9.9499999999999993" customHeight="1" thickBot="1">
      <c r="A359" s="3"/>
      <c r="B359" s="3"/>
      <c r="C359" s="3"/>
      <c r="D359" s="154"/>
      <c r="E359" s="7"/>
      <c r="F359" s="7"/>
      <c r="G359" s="7"/>
      <c r="H359" s="7"/>
      <c r="I359" s="7"/>
      <c r="J359" s="3"/>
      <c r="K359" s="414"/>
    </row>
    <row r="360" spans="1:12" s="23" customFormat="1" ht="9.9499999999999993" customHeight="1" thickBot="1">
      <c r="A360" s="1145" t="s">
        <v>245</v>
      </c>
      <c r="B360" s="1146"/>
      <c r="C360" s="1147"/>
      <c r="D360" s="64"/>
      <c r="E360" s="7"/>
      <c r="F360" s="7"/>
      <c r="G360" s="7"/>
      <c r="H360" s="7"/>
      <c r="I360" s="7"/>
      <c r="J360" s="7"/>
      <c r="K360" s="414"/>
    </row>
    <row r="361" spans="1:12" s="25" customFormat="1" ht="8.65" customHeight="1">
      <c r="A361" s="3"/>
      <c r="B361" s="3"/>
      <c r="C361" s="3"/>
      <c r="D361" s="154"/>
      <c r="E361" s="7"/>
      <c r="F361" s="7"/>
      <c r="G361" s="7"/>
      <c r="H361" s="7"/>
      <c r="I361" s="7"/>
      <c r="J361" s="3"/>
      <c r="K361" s="414"/>
    </row>
    <row r="362" spans="1:12" s="25" customFormat="1" ht="8.85" customHeight="1">
      <c r="A362" s="18" t="s">
        <v>177</v>
      </c>
      <c r="B362" s="19"/>
      <c r="C362" s="19"/>
      <c r="D362" s="17" t="s">
        <v>276</v>
      </c>
      <c r="E362" s="13">
        <v>30245</v>
      </c>
      <c r="F362" s="13">
        <v>15190</v>
      </c>
      <c r="G362" s="13">
        <v>7335</v>
      </c>
      <c r="H362" s="13">
        <v>23238</v>
      </c>
      <c r="I362" s="14">
        <v>30814</v>
      </c>
      <c r="J362" s="3"/>
      <c r="K362" s="414"/>
    </row>
    <row r="363" spans="1:12" s="25" customFormat="1" ht="8.85" customHeight="1">
      <c r="A363" s="18" t="s">
        <v>178</v>
      </c>
      <c r="B363" s="19"/>
      <c r="C363" s="19"/>
      <c r="D363" s="17" t="s">
        <v>277</v>
      </c>
      <c r="E363" s="13">
        <v>0</v>
      </c>
      <c r="F363" s="13">
        <v>0</v>
      </c>
      <c r="G363" s="13">
        <v>0</v>
      </c>
      <c r="H363" s="13">
        <v>0</v>
      </c>
      <c r="I363" s="14">
        <v>0</v>
      </c>
      <c r="J363" s="3"/>
      <c r="K363" s="414"/>
      <c r="L363" s="143"/>
    </row>
    <row r="364" spans="1:12" s="25" customFormat="1" ht="8.85" customHeight="1">
      <c r="A364" s="18" t="s">
        <v>226</v>
      </c>
      <c r="B364" s="19"/>
      <c r="C364" s="19"/>
      <c r="D364" s="17" t="s">
        <v>278</v>
      </c>
      <c r="E364" s="13">
        <v>0</v>
      </c>
      <c r="F364" s="13">
        <v>0</v>
      </c>
      <c r="G364" s="13">
        <v>0</v>
      </c>
      <c r="H364" s="13">
        <v>0</v>
      </c>
      <c r="I364" s="14">
        <v>0</v>
      </c>
      <c r="J364" s="3"/>
      <c r="K364" s="414"/>
    </row>
    <row r="365" spans="1:12" s="25" customFormat="1" ht="8.65" customHeight="1">
      <c r="A365" s="29"/>
      <c r="D365" s="36"/>
      <c r="E365" s="7"/>
      <c r="F365" s="7"/>
      <c r="G365" s="7"/>
      <c r="H365" s="7"/>
      <c r="I365" s="7"/>
      <c r="J365" s="3"/>
      <c r="K365" s="414"/>
    </row>
    <row r="366" spans="1:12" s="25" customFormat="1" ht="8.65" customHeight="1">
      <c r="A366" s="29"/>
      <c r="D366" s="36"/>
      <c r="E366" s="7"/>
      <c r="F366" s="7"/>
      <c r="G366" s="7"/>
      <c r="H366" s="7"/>
      <c r="I366" s="7"/>
      <c r="J366" s="3"/>
      <c r="K366" s="414"/>
    </row>
  </sheetData>
  <mergeCells count="35">
    <mergeCell ref="D93:H93"/>
    <mergeCell ref="D184:H184"/>
    <mergeCell ref="A62:C62"/>
    <mergeCell ref="D1:H1"/>
    <mergeCell ref="A5:B5"/>
    <mergeCell ref="A7:B7"/>
    <mergeCell ref="A27:C27"/>
    <mergeCell ref="H174:H175"/>
    <mergeCell ref="I235:I236"/>
    <mergeCell ref="H235:H236"/>
    <mergeCell ref="I174:I175"/>
    <mergeCell ref="A96:C96"/>
    <mergeCell ref="A229:C229"/>
    <mergeCell ref="A146:C146"/>
    <mergeCell ref="A187:C187"/>
    <mergeCell ref="E174:E175"/>
    <mergeCell ref="F174:F175"/>
    <mergeCell ref="G174:G175"/>
    <mergeCell ref="A360:C360"/>
    <mergeCell ref="A316:C316"/>
    <mergeCell ref="A324:C324"/>
    <mergeCell ref="C335:D335"/>
    <mergeCell ref="A340:B340"/>
    <mergeCell ref="A345:C345"/>
    <mergeCell ref="A349:C349"/>
    <mergeCell ref="A248:D248"/>
    <mergeCell ref="A262:D262"/>
    <mergeCell ref="A279:D279"/>
    <mergeCell ref="A235:C236"/>
    <mergeCell ref="D235:D236"/>
    <mergeCell ref="D275:H275"/>
    <mergeCell ref="E235:E236"/>
    <mergeCell ref="F235:F236"/>
    <mergeCell ref="G235:G236"/>
    <mergeCell ref="A238:C238"/>
  </mergeCells>
  <phoneticPr fontId="33" type="noConversion"/>
  <printOptions horizontalCentered="1"/>
  <pageMargins left="0" right="0" top="0" bottom="0.59055118110236227" header="0.51181102362204722" footer="0.51181102362204722"/>
  <pageSetup paperSize="9" scale="97" fitToHeight="4" orientation="portrait" horizontalDpi="300" verticalDpi="300" r:id="rId1"/>
  <headerFooter alignWithMargins="0"/>
  <rowBreaks count="2" manualBreakCount="2">
    <brk id="92" max="8" man="1"/>
    <brk id="183" max="16383" man="1"/>
  </rowBreaks>
</worksheet>
</file>

<file path=xl/worksheets/sheet25.xml><?xml version="1.0" encoding="utf-8"?>
<worksheet xmlns="http://schemas.openxmlformats.org/spreadsheetml/2006/main" xmlns:r="http://schemas.openxmlformats.org/officeDocument/2006/relationships">
  <dimension ref="A1:L366"/>
  <sheetViews>
    <sheetView topLeftCell="A130" workbookViewId="0">
      <selection activeCell="I127" sqref="I127"/>
    </sheetView>
  </sheetViews>
  <sheetFormatPr baseColWidth="10" defaultColWidth="10.7109375" defaultRowHeight="8.65" customHeight="1"/>
  <cols>
    <col min="1" max="1" width="11.7109375" style="8" customWidth="1"/>
    <col min="2" max="2" width="18.7109375" style="2" customWidth="1"/>
    <col min="3" max="3" width="9.7109375" style="2" customWidth="1"/>
    <col min="4" max="4" width="10.7109375" style="2"/>
    <col min="5" max="9" width="9.7109375" style="16" customWidth="1"/>
    <col min="10" max="10" width="8.7109375" style="16" customWidth="1"/>
    <col min="11" max="11" width="10.7109375" style="424"/>
    <col min="12" max="16384" width="10.7109375" style="8"/>
  </cols>
  <sheetData>
    <row r="1" spans="1:11" s="40" customFormat="1" ht="12" customHeight="1">
      <c r="A1" s="145">
        <v>50</v>
      </c>
      <c r="B1" s="38" t="s">
        <v>312</v>
      </c>
      <c r="D1" s="1144" t="s">
        <v>29</v>
      </c>
      <c r="E1" s="1144"/>
      <c r="F1" s="1144"/>
      <c r="G1" s="1144"/>
      <c r="H1" s="1144"/>
      <c r="I1" s="76" t="s">
        <v>239</v>
      </c>
      <c r="J1" s="39"/>
      <c r="K1" s="415"/>
    </row>
    <row r="2" spans="1:11" s="41" customFormat="1" ht="9" customHeight="1">
      <c r="A2" s="28"/>
      <c r="D2" s="27"/>
      <c r="E2" s="27"/>
      <c r="F2" s="27"/>
      <c r="G2" s="27"/>
      <c r="H2" s="27"/>
      <c r="I2" s="26"/>
      <c r="J2" s="29"/>
      <c r="K2" s="415"/>
    </row>
    <row r="3" spans="1:11" s="25" customFormat="1" ht="9.9499999999999993" customHeight="1">
      <c r="A3" s="1"/>
      <c r="D3" s="94" t="s">
        <v>31</v>
      </c>
      <c r="E3" s="95">
        <v>2005</v>
      </c>
      <c r="F3" s="95">
        <v>2006</v>
      </c>
      <c r="G3" s="95">
        <v>2007</v>
      </c>
      <c r="H3" s="95">
        <v>2008</v>
      </c>
      <c r="I3" s="95">
        <v>2009</v>
      </c>
      <c r="J3" s="3"/>
      <c r="K3" s="415"/>
    </row>
    <row r="4" spans="1:11" s="25" customFormat="1" ht="9" customHeight="1" thickBot="1">
      <c r="A4" s="1"/>
      <c r="D4" s="60"/>
      <c r="E4" s="61"/>
      <c r="F4" s="61"/>
      <c r="G4" s="61"/>
      <c r="H4" s="61"/>
      <c r="I4" s="61"/>
      <c r="J4" s="3"/>
      <c r="K4" s="415"/>
    </row>
    <row r="5" spans="1:11" s="25" customFormat="1" ht="11.1" customHeight="1" thickBot="1">
      <c r="A5" s="1156" t="s">
        <v>238</v>
      </c>
      <c r="B5" s="1157"/>
      <c r="C5" s="59"/>
      <c r="D5" s="60"/>
      <c r="E5" s="141">
        <v>617</v>
      </c>
      <c r="F5" s="141">
        <v>614</v>
      </c>
      <c r="G5" s="141">
        <v>623</v>
      </c>
      <c r="H5" s="141">
        <v>635</v>
      </c>
      <c r="I5" s="141">
        <v>663</v>
      </c>
      <c r="J5" s="3"/>
      <c r="K5" s="415"/>
    </row>
    <row r="6" spans="1:11" s="25" customFormat="1" ht="9.9499999999999993" customHeight="1" thickBot="1">
      <c r="A6" s="1"/>
      <c r="D6" s="60"/>
      <c r="E6" s="61"/>
      <c r="F6" s="61"/>
      <c r="G6" s="61"/>
      <c r="H6" s="61"/>
      <c r="I6" s="61"/>
      <c r="J6" s="3"/>
      <c r="K6" s="415"/>
    </row>
    <row r="7" spans="1:11" s="25" customFormat="1" ht="11.1" customHeight="1" thickBot="1">
      <c r="A7" s="1156" t="s">
        <v>30</v>
      </c>
      <c r="B7" s="1157"/>
      <c r="C7" s="59"/>
      <c r="D7" s="31"/>
      <c r="E7" s="3"/>
      <c r="F7" s="3"/>
      <c r="G7" s="3"/>
      <c r="H7" s="3"/>
      <c r="I7" s="3"/>
      <c r="J7" s="3"/>
      <c r="K7" s="415"/>
    </row>
    <row r="8" spans="1:11" s="25" customFormat="1" ht="9" customHeight="1">
      <c r="A8" s="2"/>
      <c r="D8" s="2"/>
      <c r="E8" s="3"/>
      <c r="F8" s="3"/>
      <c r="G8" s="3"/>
      <c r="H8" s="3"/>
      <c r="I8" s="3"/>
      <c r="J8" s="3"/>
      <c r="K8" s="415"/>
    </row>
    <row r="9" spans="1:11" s="25" customFormat="1" ht="9" customHeight="1">
      <c r="A9" s="46" t="s">
        <v>233</v>
      </c>
      <c r="B9" s="19"/>
      <c r="C9" s="19"/>
      <c r="D9" s="4"/>
      <c r="E9" s="142">
        <v>67</v>
      </c>
      <c r="F9" s="142">
        <v>67</v>
      </c>
      <c r="G9" s="142">
        <v>67</v>
      </c>
      <c r="H9" s="142">
        <v>67</v>
      </c>
      <c r="I9" s="142">
        <v>67</v>
      </c>
      <c r="K9" s="432">
        <f>(E9+F9+G9+H9+I9)/5</f>
        <v>67</v>
      </c>
    </row>
    <row r="10" spans="1:11" s="25" customFormat="1" ht="8.85" customHeight="1">
      <c r="A10" s="10"/>
      <c r="B10" s="19"/>
      <c r="C10" s="19"/>
      <c r="D10" s="4"/>
      <c r="E10" s="54"/>
      <c r="F10" s="54"/>
      <c r="G10" s="21"/>
      <c r="H10" s="21"/>
      <c r="I10" s="54"/>
      <c r="J10" s="3"/>
      <c r="K10" s="415"/>
    </row>
    <row r="11" spans="1:11" s="23" customFormat="1" ht="9" customHeight="1">
      <c r="A11" s="46" t="s">
        <v>237</v>
      </c>
      <c r="B11" s="118"/>
      <c r="C11" s="118"/>
      <c r="D11" s="47" t="s">
        <v>181</v>
      </c>
      <c r="E11" s="13">
        <v>1175366</v>
      </c>
      <c r="F11" s="13">
        <v>1252051</v>
      </c>
      <c r="G11" s="13">
        <v>1253509</v>
      </c>
      <c r="H11" s="13">
        <v>1299168</v>
      </c>
      <c r="I11" s="14">
        <v>1382986</v>
      </c>
      <c r="J11" s="7"/>
      <c r="K11" s="414"/>
    </row>
    <row r="12" spans="1:11" s="44" customFormat="1" ht="8.85" customHeight="1">
      <c r="A12" s="48" t="s">
        <v>231</v>
      </c>
      <c r="B12" s="119"/>
      <c r="C12" s="119"/>
      <c r="D12" s="49"/>
      <c r="E12" s="13">
        <v>448</v>
      </c>
      <c r="F12" s="13">
        <v>0</v>
      </c>
      <c r="G12" s="13">
        <v>878</v>
      </c>
      <c r="H12" s="13">
        <v>2271</v>
      </c>
      <c r="I12" s="152">
        <v>2318</v>
      </c>
      <c r="J12" s="45"/>
      <c r="K12" s="414"/>
    </row>
    <row r="13" spans="1:11" s="44" customFormat="1" ht="8.85" customHeight="1">
      <c r="A13" s="48" t="s">
        <v>232</v>
      </c>
      <c r="B13" s="119"/>
      <c r="C13" s="119"/>
      <c r="D13" s="50"/>
      <c r="E13" s="13">
        <v>23410</v>
      </c>
      <c r="F13" s="13">
        <v>30191</v>
      </c>
      <c r="G13" s="13">
        <v>22275</v>
      </c>
      <c r="H13" s="13">
        <v>36889</v>
      </c>
      <c r="I13" s="152">
        <v>15795</v>
      </c>
      <c r="J13" s="45"/>
      <c r="K13" s="414"/>
    </row>
    <row r="14" spans="1:11" s="23" customFormat="1" ht="8.65" customHeight="1">
      <c r="A14" s="407" t="s">
        <v>465</v>
      </c>
      <c r="B14" s="408"/>
      <c r="C14" s="408"/>
      <c r="D14" s="409"/>
      <c r="E14" s="410">
        <f>E11-E12-E13</f>
        <v>1151508</v>
      </c>
      <c r="F14" s="410">
        <f>F11-F12-F13</f>
        <v>1221860</v>
      </c>
      <c r="G14" s="410">
        <f>G11-G12-G13</f>
        <v>1230356</v>
      </c>
      <c r="H14" s="410">
        <f>H11-H12-H13</f>
        <v>1260008</v>
      </c>
      <c r="I14" s="410">
        <f>I11-I12-I13</f>
        <v>1364873</v>
      </c>
      <c r="J14" s="7"/>
      <c r="K14" s="414"/>
    </row>
    <row r="15" spans="1:11" s="23" customFormat="1" ht="9" customHeight="1">
      <c r="A15" s="46" t="s">
        <v>234</v>
      </c>
      <c r="B15" s="118"/>
      <c r="C15" s="118"/>
      <c r="D15" s="47" t="s">
        <v>181</v>
      </c>
      <c r="E15" s="13">
        <v>111121</v>
      </c>
      <c r="F15" s="13">
        <v>48553</v>
      </c>
      <c r="G15" s="13">
        <v>25765</v>
      </c>
      <c r="H15" s="13">
        <v>46172</v>
      </c>
      <c r="I15" s="14">
        <v>56281</v>
      </c>
      <c r="J15" s="7"/>
      <c r="K15" s="414"/>
    </row>
    <row r="16" spans="1:11" s="23" customFormat="1" ht="8.65" customHeight="1">
      <c r="A16" s="10"/>
      <c r="B16" s="118"/>
      <c r="C16" s="118"/>
      <c r="D16" s="51"/>
      <c r="E16" s="13"/>
      <c r="F16" s="13"/>
      <c r="G16" s="13"/>
      <c r="H16" s="13"/>
      <c r="I16" s="13"/>
      <c r="J16" s="7"/>
      <c r="K16" s="414"/>
    </row>
    <row r="17" spans="1:11" s="23" customFormat="1" ht="9" customHeight="1">
      <c r="A17" s="46" t="s">
        <v>235</v>
      </c>
      <c r="B17" s="120"/>
      <c r="C17" s="118"/>
      <c r="D17" s="47" t="s">
        <v>181</v>
      </c>
      <c r="E17" s="13">
        <v>646</v>
      </c>
      <c r="F17" s="13">
        <v>646</v>
      </c>
      <c r="G17" s="13">
        <v>632</v>
      </c>
      <c r="H17" s="13">
        <v>632</v>
      </c>
      <c r="I17" s="14">
        <v>632</v>
      </c>
      <c r="J17" s="7"/>
      <c r="K17" s="414"/>
    </row>
    <row r="18" spans="1:11" s="23" customFormat="1" ht="9" customHeight="1">
      <c r="A18" s="46" t="s">
        <v>236</v>
      </c>
      <c r="B18" s="120"/>
      <c r="C18" s="118"/>
      <c r="D18" s="47" t="s">
        <v>181</v>
      </c>
      <c r="E18" s="13">
        <v>0</v>
      </c>
      <c r="F18" s="13">
        <v>0</v>
      </c>
      <c r="G18" s="13">
        <v>0</v>
      </c>
      <c r="H18" s="13">
        <v>0</v>
      </c>
      <c r="I18" s="14">
        <v>0</v>
      </c>
      <c r="J18" s="7"/>
      <c r="K18" s="414"/>
    </row>
    <row r="19" spans="1:11" s="23" customFormat="1" ht="8.65" customHeight="1">
      <c r="A19" s="10"/>
      <c r="B19" s="118"/>
      <c r="C19" s="118"/>
      <c r="D19" s="4"/>
      <c r="E19" s="13"/>
      <c r="F19" s="13"/>
      <c r="G19" s="13"/>
      <c r="H19" s="13"/>
      <c r="I19" s="13"/>
      <c r="J19" s="7"/>
      <c r="K19" s="414"/>
    </row>
    <row r="20" spans="1:11" s="23" customFormat="1" ht="9" customHeight="1">
      <c r="A20" s="52" t="s">
        <v>193</v>
      </c>
      <c r="B20" s="118"/>
      <c r="C20" s="118"/>
      <c r="D20" s="53"/>
      <c r="E20" s="55">
        <v>1263275</v>
      </c>
      <c r="F20" s="55">
        <v>1271059</v>
      </c>
      <c r="G20" s="55">
        <v>1256753</v>
      </c>
      <c r="H20" s="55">
        <v>1306812</v>
      </c>
      <c r="I20" s="55">
        <v>1421786</v>
      </c>
      <c r="J20" s="32"/>
      <c r="K20" s="414"/>
    </row>
    <row r="21" spans="1:11" s="23" customFormat="1" ht="8.65" customHeight="1" thickBot="1">
      <c r="A21" s="75"/>
      <c r="B21" s="121"/>
      <c r="C21" s="118"/>
      <c r="D21" s="53"/>
      <c r="E21" s="13"/>
      <c r="F21" s="13"/>
      <c r="G21" s="15"/>
      <c r="H21" s="15"/>
      <c r="I21" s="15"/>
      <c r="J21" s="7"/>
      <c r="K21" s="414"/>
    </row>
    <row r="22" spans="1:11" s="23" customFormat="1" ht="9.9499999999999993" customHeight="1" thickBot="1">
      <c r="A22" s="77" t="s">
        <v>222</v>
      </c>
      <c r="B22" s="122"/>
      <c r="C22" s="123"/>
      <c r="D22" s="53"/>
      <c r="E22" s="13"/>
      <c r="F22" s="13"/>
      <c r="G22" s="15"/>
      <c r="H22" s="15"/>
      <c r="I22" s="15"/>
      <c r="J22" s="7"/>
      <c r="K22" s="414"/>
    </row>
    <row r="23" spans="1:11" s="23" customFormat="1" ht="9.9499999999999993" customHeight="1">
      <c r="A23" s="6" t="s">
        <v>224</v>
      </c>
      <c r="B23" s="12"/>
      <c r="C23" s="118"/>
      <c r="D23" s="53"/>
      <c r="E23" s="13"/>
      <c r="F23" s="13"/>
      <c r="G23" s="13">
        <v>1230356</v>
      </c>
      <c r="H23" s="13">
        <v>1260008</v>
      </c>
      <c r="I23" s="14">
        <v>1364873</v>
      </c>
      <c r="J23" s="7"/>
      <c r="K23" s="414"/>
    </row>
    <row r="24" spans="1:11" s="23" customFormat="1" ht="9.9499999999999993" customHeight="1">
      <c r="A24" s="10" t="s">
        <v>223</v>
      </c>
      <c r="B24" s="118"/>
      <c r="C24" s="118"/>
      <c r="D24" s="53"/>
      <c r="E24" s="13"/>
      <c r="F24" s="13"/>
      <c r="G24" s="13">
        <v>2379010</v>
      </c>
      <c r="H24" s="13">
        <v>2444458</v>
      </c>
      <c r="I24" s="14">
        <v>2641571</v>
      </c>
      <c r="J24" s="7"/>
      <c r="K24" s="414">
        <f>SUM(G24:I24)</f>
        <v>7465039</v>
      </c>
    </row>
    <row r="25" spans="1:11" s="43" customFormat="1" ht="9.9499999999999993" customHeight="1">
      <c r="A25" s="46" t="s">
        <v>225</v>
      </c>
      <c r="B25" s="120"/>
      <c r="C25" s="120"/>
      <c r="D25" s="116"/>
      <c r="E25" s="69"/>
      <c r="F25" s="69"/>
      <c r="G25" s="124">
        <v>51.717142845133054</v>
      </c>
      <c r="H25" s="124">
        <v>51.545495974976859</v>
      </c>
      <c r="I25" s="124">
        <v>51.668987886375191</v>
      </c>
      <c r="J25" s="117"/>
      <c r="K25" s="414"/>
    </row>
    <row r="26" spans="1:11" s="23" customFormat="1" ht="9.9499999999999993" customHeight="1" thickBot="1">
      <c r="A26" s="2"/>
      <c r="B26" s="7"/>
      <c r="C26" s="7"/>
      <c r="D26" s="2"/>
      <c r="E26" s="7"/>
      <c r="F26" s="7"/>
      <c r="G26" s="7"/>
      <c r="H26" s="7"/>
      <c r="I26" s="7"/>
      <c r="J26" s="7"/>
      <c r="K26" s="414"/>
    </row>
    <row r="27" spans="1:11" s="25" customFormat="1" ht="11.1" customHeight="1" thickBot="1">
      <c r="A27" s="1145" t="s">
        <v>32</v>
      </c>
      <c r="B27" s="1146"/>
      <c r="C27" s="1147"/>
      <c r="D27" s="31"/>
      <c r="E27" s="3"/>
      <c r="F27" s="3"/>
      <c r="G27" s="3"/>
      <c r="H27" s="3"/>
      <c r="I27" s="3"/>
      <c r="J27" s="3"/>
      <c r="K27" s="415"/>
    </row>
    <row r="28" spans="1:11" s="25" customFormat="1" ht="9.9499999999999993" customHeight="1">
      <c r="A28" s="2"/>
      <c r="B28" s="3"/>
      <c r="C28" s="3"/>
      <c r="D28" s="2"/>
      <c r="E28" s="7"/>
      <c r="F28" s="7"/>
      <c r="G28" s="7"/>
      <c r="H28" s="7"/>
      <c r="I28" s="7"/>
      <c r="J28" s="7"/>
      <c r="K28" s="415"/>
    </row>
    <row r="29" spans="1:11" s="42" customFormat="1" ht="9.9499999999999993" customHeight="1">
      <c r="A29" s="115" t="s">
        <v>33</v>
      </c>
      <c r="K29" s="403"/>
    </row>
    <row r="30" spans="1:11" s="25" customFormat="1" ht="8.65" customHeight="1">
      <c r="A30" s="10" t="s">
        <v>34</v>
      </c>
      <c r="B30" s="19"/>
      <c r="C30" s="19"/>
      <c r="D30" s="4"/>
      <c r="E30" s="13"/>
      <c r="F30" s="13"/>
      <c r="G30" s="13"/>
      <c r="H30" s="13"/>
      <c r="I30" s="13"/>
      <c r="J30" s="7"/>
      <c r="K30" s="415"/>
    </row>
    <row r="31" spans="1:11" s="25" customFormat="1" ht="8.65" customHeight="1">
      <c r="A31" s="10" t="s">
        <v>35</v>
      </c>
      <c r="B31" s="19"/>
      <c r="C31" s="19"/>
      <c r="D31" s="4"/>
      <c r="E31" s="13">
        <v>1082955</v>
      </c>
      <c r="F31" s="13">
        <v>778741</v>
      </c>
      <c r="G31" s="13">
        <v>1016542</v>
      </c>
      <c r="H31" s="13">
        <v>1245598</v>
      </c>
      <c r="I31" s="14">
        <v>1411967</v>
      </c>
      <c r="J31" s="7"/>
      <c r="K31" s="415"/>
    </row>
    <row r="32" spans="1:11" s="25" customFormat="1" ht="8.65" customHeight="1">
      <c r="A32" s="10" t="s">
        <v>36</v>
      </c>
      <c r="B32" s="19"/>
      <c r="C32" s="19"/>
      <c r="D32" s="4"/>
      <c r="E32" s="13">
        <v>479999</v>
      </c>
      <c r="F32" s="13">
        <v>504976</v>
      </c>
      <c r="G32" s="13">
        <v>379257</v>
      </c>
      <c r="H32" s="13">
        <v>470532</v>
      </c>
      <c r="I32" s="14">
        <v>488944</v>
      </c>
      <c r="J32" s="7"/>
      <c r="K32" s="415"/>
    </row>
    <row r="33" spans="1:11" s="25" customFormat="1" ht="8.65" customHeight="1">
      <c r="A33" s="10" t="s">
        <v>37</v>
      </c>
      <c r="B33" s="19"/>
      <c r="C33" s="19"/>
      <c r="D33" s="4"/>
      <c r="E33" s="13">
        <v>395912</v>
      </c>
      <c r="F33" s="13">
        <v>395912</v>
      </c>
      <c r="G33" s="13">
        <v>430967</v>
      </c>
      <c r="H33" s="13">
        <v>429067</v>
      </c>
      <c r="I33" s="14">
        <v>427167</v>
      </c>
      <c r="J33" s="7"/>
      <c r="K33" s="415"/>
    </row>
    <row r="34" spans="1:11" s="25" customFormat="1" ht="8.65" customHeight="1">
      <c r="A34" s="10" t="s">
        <v>38</v>
      </c>
      <c r="B34" s="19"/>
      <c r="C34" s="19"/>
      <c r="D34" s="4"/>
      <c r="E34" s="13">
        <v>303168</v>
      </c>
      <c r="F34" s="13">
        <v>411877</v>
      </c>
      <c r="G34" s="13">
        <v>483049</v>
      </c>
      <c r="H34" s="13">
        <v>339337</v>
      </c>
      <c r="I34" s="14">
        <v>443629</v>
      </c>
      <c r="J34" s="7"/>
      <c r="K34" s="415"/>
    </row>
    <row r="35" spans="1:11" s="25" customFormat="1" ht="8.65" customHeight="1">
      <c r="A35" s="10" t="s">
        <v>39</v>
      </c>
      <c r="B35" s="19"/>
      <c r="C35" s="19"/>
      <c r="D35" s="4"/>
      <c r="E35" s="13"/>
      <c r="F35" s="13"/>
      <c r="G35" s="13"/>
      <c r="H35" s="13"/>
      <c r="I35" s="13"/>
      <c r="J35" s="7"/>
      <c r="K35" s="415"/>
    </row>
    <row r="36" spans="1:11" s="25" customFormat="1" ht="8.65" customHeight="1">
      <c r="A36" s="10" t="s">
        <v>40</v>
      </c>
      <c r="B36" s="19"/>
      <c r="C36" s="19"/>
      <c r="D36" s="4"/>
      <c r="E36" s="13">
        <v>4181962</v>
      </c>
      <c r="F36" s="13">
        <v>4047927</v>
      </c>
      <c r="G36" s="13">
        <v>3839560</v>
      </c>
      <c r="H36" s="13">
        <v>3811046</v>
      </c>
      <c r="I36" s="14">
        <v>3676566</v>
      </c>
      <c r="J36" s="7"/>
      <c r="K36" s="415"/>
    </row>
    <row r="37" spans="1:11" s="25" customFormat="1" ht="8.65" customHeight="1">
      <c r="A37" s="10" t="s">
        <v>41</v>
      </c>
      <c r="B37" s="19"/>
      <c r="C37" s="19"/>
      <c r="D37" s="4"/>
      <c r="E37" s="13">
        <v>20839</v>
      </c>
      <c r="F37" s="13">
        <v>16339</v>
      </c>
      <c r="G37" s="13">
        <v>12001</v>
      </c>
      <c r="H37" s="13">
        <v>12001</v>
      </c>
      <c r="I37" s="14">
        <v>12001</v>
      </c>
      <c r="J37" s="7"/>
      <c r="K37" s="415"/>
    </row>
    <row r="38" spans="1:11" s="23" customFormat="1" ht="8.65" customHeight="1">
      <c r="A38" s="10" t="s">
        <v>42</v>
      </c>
      <c r="B38" s="118"/>
      <c r="C38" s="118"/>
      <c r="D38" s="4"/>
      <c r="E38" s="13">
        <v>200</v>
      </c>
      <c r="F38" s="13">
        <v>0</v>
      </c>
      <c r="G38" s="13">
        <v>0</v>
      </c>
      <c r="H38" s="13">
        <v>0</v>
      </c>
      <c r="I38" s="14">
        <v>0</v>
      </c>
      <c r="J38" s="7"/>
      <c r="K38" s="414"/>
    </row>
    <row r="39" spans="1:11" s="25" customFormat="1" ht="8.65" customHeight="1">
      <c r="A39" s="10" t="s">
        <v>43</v>
      </c>
      <c r="B39" s="19"/>
      <c r="C39" s="19"/>
      <c r="D39" s="4"/>
      <c r="E39" s="13">
        <v>0</v>
      </c>
      <c r="F39" s="13">
        <v>0</v>
      </c>
      <c r="G39" s="13">
        <v>0</v>
      </c>
      <c r="H39" s="13">
        <v>0</v>
      </c>
      <c r="I39" s="14">
        <v>0</v>
      </c>
      <c r="J39" s="7"/>
      <c r="K39" s="415"/>
    </row>
    <row r="40" spans="1:11" s="23" customFormat="1" ht="8.65" customHeight="1">
      <c r="A40" s="10" t="s">
        <v>44</v>
      </c>
      <c r="B40" s="118"/>
      <c r="C40" s="118"/>
      <c r="D40" s="4"/>
      <c r="E40" s="13"/>
      <c r="F40" s="13"/>
      <c r="G40" s="13"/>
      <c r="H40" s="13"/>
      <c r="I40" s="13"/>
      <c r="J40" s="7"/>
      <c r="K40" s="414"/>
    </row>
    <row r="41" spans="1:11" s="23" customFormat="1" ht="8.65" customHeight="1">
      <c r="A41" s="10" t="s">
        <v>45</v>
      </c>
      <c r="B41" s="118"/>
      <c r="C41" s="118"/>
      <c r="D41" s="4"/>
      <c r="E41" s="13">
        <v>40172</v>
      </c>
      <c r="F41" s="13">
        <v>36099</v>
      </c>
      <c r="G41" s="13">
        <v>6963</v>
      </c>
      <c r="H41" s="13">
        <v>15474</v>
      </c>
      <c r="I41" s="14">
        <v>6011</v>
      </c>
      <c r="J41" s="33">
        <v>104719</v>
      </c>
      <c r="K41" s="414"/>
    </row>
    <row r="42" spans="1:11" s="25" customFormat="1" ht="8.65" customHeight="1">
      <c r="A42" s="10" t="s">
        <v>46</v>
      </c>
      <c r="B42" s="19"/>
      <c r="C42" s="19"/>
      <c r="D42" s="4"/>
      <c r="E42" s="13"/>
      <c r="F42" s="13"/>
      <c r="G42" s="13"/>
      <c r="H42" s="13"/>
      <c r="I42" s="13"/>
      <c r="J42" s="7"/>
      <c r="K42" s="415"/>
    </row>
    <row r="43" spans="1:11" s="25" customFormat="1" ht="8.65" customHeight="1">
      <c r="A43" s="10" t="s">
        <v>47</v>
      </c>
      <c r="B43" s="19"/>
      <c r="C43" s="19"/>
      <c r="D43" s="4"/>
      <c r="E43" s="13">
        <v>0</v>
      </c>
      <c r="F43" s="13">
        <v>0</v>
      </c>
      <c r="G43" s="13">
        <v>0</v>
      </c>
      <c r="H43" s="13">
        <v>0</v>
      </c>
      <c r="I43" s="14">
        <v>0</v>
      </c>
      <c r="J43" s="7"/>
      <c r="K43" s="415"/>
    </row>
    <row r="44" spans="1:11" s="25" customFormat="1" ht="8.1" customHeight="1">
      <c r="A44" s="10"/>
      <c r="B44" s="19"/>
      <c r="C44" s="19"/>
      <c r="D44" s="4"/>
      <c r="E44" s="13"/>
      <c r="F44" s="13"/>
      <c r="G44" s="13"/>
      <c r="H44" s="13"/>
      <c r="I44" s="13"/>
      <c r="J44" s="7"/>
      <c r="K44" s="415"/>
    </row>
    <row r="45" spans="1:11" s="101" customFormat="1" ht="9.9499999999999993" customHeight="1">
      <c r="A45" s="46" t="s">
        <v>48</v>
      </c>
      <c r="B45" s="125"/>
      <c r="C45" s="125"/>
      <c r="D45" s="91"/>
      <c r="E45" s="55">
        <v>6505207</v>
      </c>
      <c r="F45" s="55">
        <v>6191871</v>
      </c>
      <c r="G45" s="55">
        <v>6168339</v>
      </c>
      <c r="H45" s="55">
        <v>6323055</v>
      </c>
      <c r="I45" s="55">
        <v>6466285</v>
      </c>
      <c r="J45" s="33">
        <v>31654757</v>
      </c>
      <c r="K45" s="415"/>
    </row>
    <row r="46" spans="1:11" s="25" customFormat="1" ht="8.65" customHeight="1">
      <c r="A46" s="2"/>
      <c r="B46" s="3"/>
      <c r="C46" s="3"/>
      <c r="D46" s="2"/>
      <c r="E46" s="7"/>
      <c r="F46" s="7"/>
      <c r="G46" s="7"/>
      <c r="H46" s="7"/>
      <c r="I46" s="7"/>
      <c r="J46" s="33">
        <v>31654757</v>
      </c>
      <c r="K46" s="415"/>
    </row>
    <row r="47" spans="1:11" s="23" customFormat="1" ht="9.9499999999999993" customHeight="1">
      <c r="A47" s="115" t="s">
        <v>49</v>
      </c>
      <c r="B47" s="7"/>
      <c r="C47" s="7"/>
      <c r="D47" s="1"/>
      <c r="E47" s="7"/>
      <c r="F47" s="7"/>
      <c r="G47" s="7"/>
      <c r="H47" s="7"/>
      <c r="I47" s="7"/>
      <c r="J47" s="7"/>
      <c r="K47" s="414"/>
    </row>
    <row r="48" spans="1:11" s="23" customFormat="1" ht="8.65" customHeight="1">
      <c r="A48" s="10" t="s">
        <v>50</v>
      </c>
      <c r="B48" s="118"/>
      <c r="C48" s="118"/>
      <c r="D48" s="4"/>
      <c r="E48" s="13"/>
      <c r="F48" s="13"/>
      <c r="G48" s="13"/>
      <c r="H48" s="13"/>
      <c r="I48" s="13"/>
      <c r="J48" s="7"/>
      <c r="K48" s="414"/>
    </row>
    <row r="49" spans="1:12" s="23" customFormat="1" ht="8.65" customHeight="1">
      <c r="A49" s="10" t="s">
        <v>51</v>
      </c>
      <c r="B49" s="118"/>
      <c r="C49" s="118"/>
      <c r="D49" s="4"/>
      <c r="E49" s="13">
        <v>5100</v>
      </c>
      <c r="F49" s="13">
        <v>5000</v>
      </c>
      <c r="G49" s="13">
        <v>0</v>
      </c>
      <c r="H49" s="13">
        <v>7761</v>
      </c>
      <c r="I49" s="14">
        <v>7761</v>
      </c>
      <c r="J49" s="7"/>
      <c r="K49" s="414"/>
    </row>
    <row r="50" spans="1:12" s="23" customFormat="1" ht="8.65" customHeight="1">
      <c r="A50" s="10" t="s">
        <v>52</v>
      </c>
      <c r="B50" s="118"/>
      <c r="C50" s="118"/>
      <c r="D50" s="4"/>
      <c r="E50" s="13">
        <v>0</v>
      </c>
      <c r="F50" s="13">
        <v>0</v>
      </c>
      <c r="G50" s="13">
        <v>0</v>
      </c>
      <c r="H50" s="13">
        <v>0</v>
      </c>
      <c r="I50" s="14">
        <v>144586</v>
      </c>
      <c r="J50" s="7"/>
      <c r="K50" s="414"/>
    </row>
    <row r="51" spans="1:12" s="25" customFormat="1" ht="8.65" customHeight="1">
      <c r="A51" s="10" t="s">
        <v>53</v>
      </c>
      <c r="B51" s="19"/>
      <c r="C51" s="19"/>
      <c r="D51" s="4"/>
      <c r="E51" s="13">
        <v>3981268</v>
      </c>
      <c r="F51" s="13">
        <v>3558168</v>
      </c>
      <c r="G51" s="13">
        <v>3459068</v>
      </c>
      <c r="H51" s="13">
        <v>3475530</v>
      </c>
      <c r="I51" s="14">
        <v>3378980</v>
      </c>
      <c r="J51" s="7"/>
      <c r="K51" s="415"/>
    </row>
    <row r="52" spans="1:12" s="23" customFormat="1" ht="8.65" customHeight="1">
      <c r="A52" s="10" t="s">
        <v>228</v>
      </c>
      <c r="B52" s="118"/>
      <c r="C52" s="118"/>
      <c r="D52" s="4"/>
      <c r="E52" s="13">
        <v>0</v>
      </c>
      <c r="F52" s="13">
        <v>0</v>
      </c>
      <c r="G52" s="13">
        <v>0</v>
      </c>
      <c r="H52" s="13">
        <v>0</v>
      </c>
      <c r="I52" s="14">
        <v>0</v>
      </c>
      <c r="J52" s="7"/>
      <c r="K52" s="414"/>
    </row>
    <row r="53" spans="1:12" s="25" customFormat="1" ht="8.65" customHeight="1">
      <c r="A53" s="10" t="s">
        <v>54</v>
      </c>
      <c r="B53" s="19"/>
      <c r="C53" s="19"/>
      <c r="D53" s="4"/>
      <c r="E53" s="13">
        <v>20000</v>
      </c>
      <c r="F53" s="13">
        <v>20000</v>
      </c>
      <c r="G53" s="13">
        <v>20000</v>
      </c>
      <c r="H53" s="13">
        <v>20000</v>
      </c>
      <c r="I53" s="14">
        <v>20000</v>
      </c>
      <c r="J53" s="7"/>
      <c r="K53" s="415"/>
    </row>
    <row r="54" spans="1:12" s="23" customFormat="1" ht="8.65" customHeight="1">
      <c r="A54" s="10" t="s">
        <v>55</v>
      </c>
      <c r="B54" s="118"/>
      <c r="C54" s="118"/>
      <c r="D54" s="4"/>
      <c r="E54" s="13">
        <v>324342</v>
      </c>
      <c r="F54" s="13">
        <v>365859</v>
      </c>
      <c r="G54" s="13">
        <v>330317</v>
      </c>
      <c r="H54" s="13">
        <v>450528</v>
      </c>
      <c r="I54" s="14">
        <v>489396</v>
      </c>
      <c r="J54" s="7"/>
      <c r="K54" s="414"/>
    </row>
    <row r="55" spans="1:12" s="23" customFormat="1" ht="8.65" customHeight="1">
      <c r="A55" s="10" t="s">
        <v>44</v>
      </c>
      <c r="B55" s="118"/>
      <c r="C55" s="118"/>
      <c r="D55" s="4"/>
      <c r="E55" s="13"/>
      <c r="F55" s="13"/>
      <c r="G55" s="13"/>
      <c r="H55" s="13"/>
      <c r="I55" s="13"/>
      <c r="J55" s="7"/>
      <c r="K55" s="414"/>
    </row>
    <row r="56" spans="1:12" s="23" customFormat="1" ht="8.65" customHeight="1">
      <c r="A56" s="10" t="s">
        <v>229</v>
      </c>
      <c r="B56" s="118"/>
      <c r="C56" s="118"/>
      <c r="D56" s="4"/>
      <c r="E56" s="13">
        <v>259274</v>
      </c>
      <c r="F56" s="13">
        <v>234866</v>
      </c>
      <c r="G56" s="13">
        <v>322079</v>
      </c>
      <c r="H56" s="13">
        <v>358674</v>
      </c>
      <c r="I56" s="14">
        <v>402231</v>
      </c>
      <c r="J56" s="33">
        <v>1577124</v>
      </c>
      <c r="K56" s="414"/>
    </row>
    <row r="57" spans="1:12" s="25" customFormat="1" ht="8.65" customHeight="1">
      <c r="A57" s="10" t="s">
        <v>56</v>
      </c>
      <c r="B57" s="19"/>
      <c r="C57" s="19"/>
      <c r="D57" s="4"/>
      <c r="E57" s="13"/>
      <c r="F57" s="13"/>
      <c r="G57" s="13"/>
      <c r="H57" s="13"/>
      <c r="I57" s="13"/>
      <c r="J57" s="7"/>
      <c r="K57" s="415"/>
    </row>
    <row r="58" spans="1:12" s="25" customFormat="1" ht="8.65" customHeight="1">
      <c r="A58" s="10" t="s">
        <v>57</v>
      </c>
      <c r="B58" s="19"/>
      <c r="C58" s="19"/>
      <c r="D58" s="4"/>
      <c r="E58" s="13">
        <v>1915223</v>
      </c>
      <c r="F58" s="13">
        <v>2007978</v>
      </c>
      <c r="G58" s="13">
        <v>2036875</v>
      </c>
      <c r="H58" s="13">
        <v>2010562</v>
      </c>
      <c r="I58" s="14">
        <v>2023331</v>
      </c>
      <c r="J58" s="144"/>
      <c r="K58" s="415"/>
    </row>
    <row r="59" spans="1:12" s="25" customFormat="1" ht="8.1" customHeight="1">
      <c r="A59" s="10"/>
      <c r="B59" s="19"/>
      <c r="C59" s="19"/>
      <c r="D59" s="4"/>
      <c r="E59" s="13"/>
      <c r="F59" s="13"/>
      <c r="G59" s="13"/>
      <c r="H59" s="13"/>
      <c r="I59" s="13"/>
      <c r="J59" s="7"/>
      <c r="K59" s="415"/>
    </row>
    <row r="60" spans="1:12" s="43" customFormat="1" ht="9.9499999999999993" customHeight="1">
      <c r="A60" s="46" t="s">
        <v>58</v>
      </c>
      <c r="B60" s="120"/>
      <c r="C60" s="120"/>
      <c r="D60" s="91"/>
      <c r="E60" s="55">
        <v>6505207</v>
      </c>
      <c r="F60" s="55">
        <v>6191871</v>
      </c>
      <c r="G60" s="55">
        <v>6168339</v>
      </c>
      <c r="H60" s="55">
        <v>6323055</v>
      </c>
      <c r="I60" s="55">
        <v>6466285</v>
      </c>
      <c r="J60" s="108" t="s">
        <v>270</v>
      </c>
      <c r="K60" s="417"/>
      <c r="L60" s="143"/>
    </row>
    <row r="61" spans="1:12" s="25" customFormat="1" ht="9.9499999999999993" customHeight="1" thickBot="1">
      <c r="A61" s="2"/>
      <c r="B61" s="3"/>
      <c r="C61" s="3"/>
      <c r="D61" s="2"/>
      <c r="E61" s="7"/>
      <c r="F61" s="7"/>
      <c r="G61" s="7"/>
      <c r="H61" s="7"/>
      <c r="I61" s="7"/>
      <c r="J61" s="33">
        <v>31654757</v>
      </c>
      <c r="K61" s="415"/>
    </row>
    <row r="62" spans="1:12" s="25" customFormat="1" ht="11.1" customHeight="1" thickBot="1">
      <c r="A62" s="1145" t="s">
        <v>59</v>
      </c>
      <c r="B62" s="1146"/>
      <c r="C62" s="1147"/>
      <c r="D62" s="31"/>
      <c r="E62" s="3"/>
      <c r="F62" s="3"/>
      <c r="G62" s="3"/>
      <c r="H62" s="3"/>
      <c r="I62" s="3"/>
      <c r="J62" s="3"/>
      <c r="K62" s="415"/>
    </row>
    <row r="63" spans="1:12" s="23" customFormat="1" ht="9.9499999999999993" customHeight="1">
      <c r="A63" s="2"/>
      <c r="B63" s="7"/>
      <c r="C63" s="7"/>
      <c r="D63" s="2"/>
      <c r="E63" s="34"/>
      <c r="F63" s="34"/>
      <c r="G63" s="24"/>
      <c r="H63" s="24"/>
      <c r="I63" s="34"/>
      <c r="J63" s="7"/>
      <c r="K63" s="414"/>
    </row>
    <row r="64" spans="1:12" s="43" customFormat="1" ht="9.9499999999999993" customHeight="1">
      <c r="A64" s="42" t="s">
        <v>60</v>
      </c>
      <c r="B64" s="56"/>
      <c r="C64" s="56"/>
      <c r="D64" s="109"/>
      <c r="E64" s="56"/>
      <c r="F64" s="56"/>
      <c r="G64" s="56"/>
      <c r="H64" s="56"/>
      <c r="I64" s="56"/>
      <c r="J64" s="56"/>
      <c r="K64" s="414"/>
    </row>
    <row r="65" spans="1:11" s="25" customFormat="1" ht="8.85" customHeight="1">
      <c r="A65" s="2"/>
      <c r="B65" s="3"/>
      <c r="C65" s="3"/>
      <c r="D65" s="2"/>
      <c r="E65" s="7"/>
      <c r="F65" s="7"/>
      <c r="G65" s="7"/>
      <c r="H65" s="7"/>
      <c r="I65" s="7"/>
      <c r="J65" s="7"/>
      <c r="K65" s="415"/>
    </row>
    <row r="66" spans="1:11" s="43" customFormat="1" ht="9.9499999999999993" customHeight="1">
      <c r="A66" s="42" t="s">
        <v>61</v>
      </c>
      <c r="B66" s="56"/>
      <c r="C66" s="56"/>
      <c r="D66" s="42"/>
      <c r="E66" s="56"/>
      <c r="F66" s="56"/>
      <c r="G66" s="56"/>
      <c r="H66" s="56"/>
      <c r="I66" s="56"/>
      <c r="J66" s="56"/>
      <c r="K66" s="414"/>
    </row>
    <row r="67" spans="1:11" s="23" customFormat="1" ht="8.65" customHeight="1">
      <c r="A67" s="10" t="s">
        <v>62</v>
      </c>
      <c r="B67" s="118"/>
      <c r="C67" s="118"/>
      <c r="D67" s="4"/>
      <c r="E67" s="13">
        <v>251685</v>
      </c>
      <c r="F67" s="13">
        <v>233231</v>
      </c>
      <c r="G67" s="13">
        <v>261328</v>
      </c>
      <c r="H67" s="13">
        <v>283524</v>
      </c>
      <c r="I67" s="14">
        <v>309713</v>
      </c>
      <c r="J67" s="7"/>
      <c r="K67" s="414"/>
    </row>
    <row r="68" spans="1:11" s="23" customFormat="1" ht="8.65" customHeight="1">
      <c r="A68" s="10" t="s">
        <v>63</v>
      </c>
      <c r="B68" s="118"/>
      <c r="C68" s="118"/>
      <c r="D68" s="4"/>
      <c r="E68" s="13">
        <v>61037</v>
      </c>
      <c r="F68" s="13">
        <v>77862</v>
      </c>
      <c r="G68" s="13">
        <v>70132</v>
      </c>
      <c r="H68" s="13">
        <v>85810</v>
      </c>
      <c r="I68" s="14">
        <v>72714</v>
      </c>
      <c r="J68" s="7"/>
      <c r="K68" s="414"/>
    </row>
    <row r="69" spans="1:11" s="23" customFormat="1" ht="8.65" customHeight="1">
      <c r="A69" s="10" t="s">
        <v>64</v>
      </c>
      <c r="B69" s="118"/>
      <c r="C69" s="118"/>
      <c r="D69" s="4"/>
      <c r="E69" s="13">
        <v>1013500</v>
      </c>
      <c r="F69" s="13">
        <v>993437</v>
      </c>
      <c r="G69" s="13">
        <v>1020352</v>
      </c>
      <c r="H69" s="13">
        <v>1271709</v>
      </c>
      <c r="I69" s="14">
        <v>1266991</v>
      </c>
      <c r="J69" s="7"/>
      <c r="K69" s="414"/>
    </row>
    <row r="70" spans="1:11" s="23" customFormat="1" ht="8.65" customHeight="1">
      <c r="A70" s="10" t="s">
        <v>65</v>
      </c>
      <c r="B70" s="118"/>
      <c r="C70" s="118"/>
      <c r="D70" s="4"/>
      <c r="E70" s="13">
        <v>84048</v>
      </c>
      <c r="F70" s="13">
        <v>79841</v>
      </c>
      <c r="G70" s="13">
        <v>90397</v>
      </c>
      <c r="H70" s="13">
        <v>92747</v>
      </c>
      <c r="I70" s="14">
        <v>96964</v>
      </c>
      <c r="J70" s="7"/>
      <c r="K70" s="414"/>
    </row>
    <row r="71" spans="1:11" s="23" customFormat="1" ht="8.65" customHeight="1">
      <c r="A71" s="10" t="s">
        <v>66</v>
      </c>
      <c r="B71" s="118"/>
      <c r="C71" s="118"/>
      <c r="D71" s="4"/>
      <c r="E71" s="13">
        <v>22645</v>
      </c>
      <c r="F71" s="13">
        <v>21799</v>
      </c>
      <c r="G71" s="13">
        <v>18902</v>
      </c>
      <c r="H71" s="13">
        <v>20943</v>
      </c>
      <c r="I71" s="14">
        <v>17994</v>
      </c>
      <c r="J71" s="7"/>
      <c r="K71" s="414"/>
    </row>
    <row r="72" spans="1:11" s="23" customFormat="1" ht="8.65" customHeight="1">
      <c r="A72" s="10" t="s">
        <v>67</v>
      </c>
      <c r="B72" s="118"/>
      <c r="C72" s="118"/>
      <c r="D72" s="4"/>
      <c r="E72" s="13">
        <v>202163</v>
      </c>
      <c r="F72" s="13">
        <v>197319</v>
      </c>
      <c r="G72" s="13">
        <v>227316</v>
      </c>
      <c r="H72" s="13">
        <v>240764</v>
      </c>
      <c r="I72" s="14">
        <v>257361</v>
      </c>
      <c r="J72" s="7"/>
      <c r="K72" s="414"/>
    </row>
    <row r="73" spans="1:11" s="23" customFormat="1" ht="8.65" customHeight="1">
      <c r="A73" s="10" t="s">
        <v>68</v>
      </c>
      <c r="B73" s="118"/>
      <c r="C73" s="118"/>
      <c r="D73" s="4"/>
      <c r="E73" s="13">
        <v>166664</v>
      </c>
      <c r="F73" s="13">
        <v>110366</v>
      </c>
      <c r="G73" s="13">
        <v>85024</v>
      </c>
      <c r="H73" s="13">
        <v>107187</v>
      </c>
      <c r="I73" s="14">
        <v>109937</v>
      </c>
      <c r="J73" s="7"/>
      <c r="K73" s="414"/>
    </row>
    <row r="74" spans="1:11" s="23" customFormat="1" ht="8.65" customHeight="1">
      <c r="A74" s="10" t="s">
        <v>69</v>
      </c>
      <c r="B74" s="118"/>
      <c r="C74" s="118"/>
      <c r="D74" s="4"/>
      <c r="E74" s="13">
        <v>327524</v>
      </c>
      <c r="F74" s="13">
        <v>346509</v>
      </c>
      <c r="G74" s="13">
        <v>352846</v>
      </c>
      <c r="H74" s="13">
        <v>319495</v>
      </c>
      <c r="I74" s="14">
        <v>326949</v>
      </c>
      <c r="J74" s="7"/>
      <c r="K74" s="414"/>
    </row>
    <row r="75" spans="1:11" s="23" customFormat="1" ht="8.65" customHeight="1">
      <c r="A75" s="10" t="s">
        <v>70</v>
      </c>
      <c r="B75" s="118"/>
      <c r="C75" s="118"/>
      <c r="D75" s="4"/>
      <c r="E75" s="13">
        <v>106162</v>
      </c>
      <c r="F75" s="13">
        <v>121178</v>
      </c>
      <c r="G75" s="13">
        <v>182946</v>
      </c>
      <c r="H75" s="13">
        <v>175778</v>
      </c>
      <c r="I75" s="14">
        <v>186417</v>
      </c>
      <c r="J75" s="7"/>
      <c r="K75" s="414"/>
    </row>
    <row r="76" spans="1:11" s="23" customFormat="1" ht="8.65" customHeight="1">
      <c r="A76" s="10" t="s">
        <v>71</v>
      </c>
      <c r="B76" s="118"/>
      <c r="C76" s="118"/>
      <c r="D76" s="4"/>
      <c r="E76" s="13">
        <v>216658</v>
      </c>
      <c r="F76" s="13">
        <v>168306</v>
      </c>
      <c r="G76" s="13">
        <v>149408</v>
      </c>
      <c r="H76" s="13">
        <v>160749</v>
      </c>
      <c r="I76" s="14">
        <v>159328</v>
      </c>
      <c r="J76" s="7"/>
      <c r="K76" s="414"/>
    </row>
    <row r="77" spans="1:11" s="23" customFormat="1" ht="8.1" customHeight="1">
      <c r="A77" s="10"/>
      <c r="B77" s="118"/>
      <c r="C77" s="118"/>
      <c r="D77" s="4"/>
      <c r="E77" s="13"/>
      <c r="F77" s="13"/>
      <c r="G77" s="13"/>
      <c r="H77" s="13"/>
      <c r="I77" s="13"/>
      <c r="J77" s="7"/>
      <c r="K77" s="414"/>
    </row>
    <row r="78" spans="1:11" s="43" customFormat="1" ht="9.9499999999999993" customHeight="1">
      <c r="A78" s="46" t="s">
        <v>72</v>
      </c>
      <c r="B78" s="120"/>
      <c r="C78" s="120"/>
      <c r="D78" s="91"/>
      <c r="E78" s="55">
        <v>2452086</v>
      </c>
      <c r="F78" s="55">
        <v>2349848</v>
      </c>
      <c r="G78" s="55">
        <v>2458651</v>
      </c>
      <c r="H78" s="55">
        <v>2758706</v>
      </c>
      <c r="I78" s="55">
        <v>2804368</v>
      </c>
      <c r="J78" s="56"/>
      <c r="K78" s="414"/>
    </row>
    <row r="79" spans="1:11" s="23" customFormat="1" ht="8.85" customHeight="1">
      <c r="A79" s="2"/>
      <c r="B79" s="7"/>
      <c r="C79" s="7"/>
      <c r="D79" s="2"/>
      <c r="E79" s="22"/>
      <c r="F79" s="22"/>
      <c r="G79" s="24"/>
      <c r="H79" s="24"/>
      <c r="I79" s="22"/>
      <c r="J79" s="33">
        <v>12823659</v>
      </c>
      <c r="K79" s="414"/>
    </row>
    <row r="80" spans="1:11" s="43" customFormat="1" ht="9.9499999999999993" customHeight="1">
      <c r="A80" s="42" t="s">
        <v>74</v>
      </c>
      <c r="B80" s="56"/>
      <c r="C80" s="56"/>
      <c r="D80" s="42"/>
      <c r="E80" s="105"/>
      <c r="F80" s="105"/>
      <c r="G80" s="106"/>
      <c r="H80" s="106"/>
      <c r="I80" s="105"/>
      <c r="J80" s="56"/>
      <c r="K80" s="414"/>
    </row>
    <row r="81" spans="1:11" s="23" customFormat="1" ht="8.65" customHeight="1">
      <c r="A81" s="10" t="s">
        <v>62</v>
      </c>
      <c r="B81" s="118"/>
      <c r="C81" s="118"/>
      <c r="D81" s="4"/>
      <c r="E81" s="13">
        <v>25218</v>
      </c>
      <c r="F81" s="13">
        <v>35707</v>
      </c>
      <c r="G81" s="13">
        <v>51780</v>
      </c>
      <c r="H81" s="13">
        <v>56737</v>
      </c>
      <c r="I81" s="14">
        <v>47587</v>
      </c>
      <c r="J81" s="7"/>
      <c r="K81" s="414"/>
    </row>
    <row r="82" spans="1:11" s="23" customFormat="1" ht="8.65" customHeight="1">
      <c r="A82" s="10" t="s">
        <v>63</v>
      </c>
      <c r="B82" s="118"/>
      <c r="C82" s="118"/>
      <c r="D82" s="4"/>
      <c r="E82" s="13">
        <v>30729</v>
      </c>
      <c r="F82" s="13">
        <v>32002</v>
      </c>
      <c r="G82" s="13">
        <v>24464</v>
      </c>
      <c r="H82" s="13">
        <v>32424</v>
      </c>
      <c r="I82" s="14">
        <v>16238</v>
      </c>
      <c r="J82" s="7"/>
      <c r="K82" s="414"/>
    </row>
    <row r="83" spans="1:11" s="23" customFormat="1" ht="8.65" customHeight="1">
      <c r="A83" s="10" t="s">
        <v>64</v>
      </c>
      <c r="B83" s="118"/>
      <c r="C83" s="118"/>
      <c r="D83" s="4"/>
      <c r="E83" s="13">
        <v>363882</v>
      </c>
      <c r="F83" s="13">
        <v>374089</v>
      </c>
      <c r="G83" s="13">
        <v>394804</v>
      </c>
      <c r="H83" s="13">
        <v>537940</v>
      </c>
      <c r="I83" s="14">
        <v>517214</v>
      </c>
      <c r="J83" s="7"/>
      <c r="K83" s="414"/>
    </row>
    <row r="84" spans="1:11" s="23" customFormat="1" ht="8.65" customHeight="1">
      <c r="A84" s="10" t="s">
        <v>65</v>
      </c>
      <c r="B84" s="118"/>
      <c r="C84" s="118"/>
      <c r="D84" s="4"/>
      <c r="E84" s="13">
        <v>14170</v>
      </c>
      <c r="F84" s="13">
        <v>14960</v>
      </c>
      <c r="G84" s="13">
        <v>12500</v>
      </c>
      <c r="H84" s="13">
        <v>12000</v>
      </c>
      <c r="I84" s="14">
        <v>13610</v>
      </c>
      <c r="J84" s="7"/>
      <c r="K84" s="414"/>
    </row>
    <row r="85" spans="1:11" s="23" customFormat="1" ht="8.65" customHeight="1">
      <c r="A85" s="10" t="s">
        <v>66</v>
      </c>
      <c r="B85" s="118"/>
      <c r="C85" s="118"/>
      <c r="D85" s="4"/>
      <c r="E85" s="13">
        <v>0</v>
      </c>
      <c r="F85" s="13">
        <v>0</v>
      </c>
      <c r="G85" s="13">
        <v>0</v>
      </c>
      <c r="H85" s="13">
        <v>0</v>
      </c>
      <c r="I85" s="14">
        <v>0</v>
      </c>
      <c r="J85" s="7"/>
      <c r="K85" s="414"/>
    </row>
    <row r="86" spans="1:11" s="23" customFormat="1" ht="8.65" customHeight="1">
      <c r="A86" s="10" t="s">
        <v>67</v>
      </c>
      <c r="B86" s="118"/>
      <c r="C86" s="118"/>
      <c r="D86" s="4"/>
      <c r="E86" s="13">
        <v>1034</v>
      </c>
      <c r="F86" s="13">
        <v>1213</v>
      </c>
      <c r="G86" s="13">
        <v>1208</v>
      </c>
      <c r="H86" s="13">
        <v>1218</v>
      </c>
      <c r="I86" s="14">
        <v>1415</v>
      </c>
      <c r="J86" s="7"/>
      <c r="K86" s="414"/>
    </row>
    <row r="87" spans="1:11" s="23" customFormat="1" ht="8.65" customHeight="1">
      <c r="A87" s="10" t="s">
        <v>68</v>
      </c>
      <c r="B87" s="118"/>
      <c r="C87" s="118"/>
      <c r="D87" s="4"/>
      <c r="E87" s="13">
        <v>23670</v>
      </c>
      <c r="F87" s="13">
        <v>7885</v>
      </c>
      <c r="G87" s="13">
        <v>2182</v>
      </c>
      <c r="H87" s="13">
        <v>18031</v>
      </c>
      <c r="I87" s="14">
        <v>28421</v>
      </c>
      <c r="J87" s="7"/>
      <c r="K87" s="414"/>
    </row>
    <row r="88" spans="1:11" s="23" customFormat="1" ht="8.65" customHeight="1">
      <c r="A88" s="10" t="s">
        <v>69</v>
      </c>
      <c r="B88" s="118"/>
      <c r="C88" s="118"/>
      <c r="D88" s="4"/>
      <c r="E88" s="13">
        <v>295570</v>
      </c>
      <c r="F88" s="13">
        <v>310567</v>
      </c>
      <c r="G88" s="13">
        <v>314267</v>
      </c>
      <c r="H88" s="13">
        <v>284013</v>
      </c>
      <c r="I88" s="14">
        <v>291178</v>
      </c>
      <c r="J88" s="7"/>
      <c r="K88" s="414"/>
    </row>
    <row r="89" spans="1:11" s="23" customFormat="1" ht="8.65" customHeight="1">
      <c r="A89" s="10" t="s">
        <v>70</v>
      </c>
      <c r="B89" s="118"/>
      <c r="C89" s="118"/>
      <c r="D89" s="4"/>
      <c r="E89" s="13">
        <v>136994</v>
      </c>
      <c r="F89" s="13">
        <v>159566</v>
      </c>
      <c r="G89" s="13">
        <v>235973</v>
      </c>
      <c r="H89" s="13">
        <v>229832</v>
      </c>
      <c r="I89" s="14">
        <v>236437</v>
      </c>
      <c r="J89" s="7"/>
      <c r="K89" s="414"/>
    </row>
    <row r="90" spans="1:11" s="23" customFormat="1" ht="8.65" customHeight="1">
      <c r="A90" s="10" t="s">
        <v>71</v>
      </c>
      <c r="B90" s="118"/>
      <c r="C90" s="118"/>
      <c r="D90" s="4"/>
      <c r="E90" s="13">
        <v>1494657</v>
      </c>
      <c r="F90" s="13">
        <v>1498514</v>
      </c>
      <c r="G90" s="13">
        <v>1450370</v>
      </c>
      <c r="H90" s="13">
        <v>1560196</v>
      </c>
      <c r="I90" s="14">
        <v>1665037</v>
      </c>
      <c r="J90" s="7"/>
      <c r="K90" s="414"/>
    </row>
    <row r="91" spans="1:11" s="23" customFormat="1" ht="8.1" customHeight="1">
      <c r="A91" s="10"/>
      <c r="B91" s="118"/>
      <c r="C91" s="118"/>
      <c r="D91" s="4"/>
      <c r="E91" s="13"/>
      <c r="F91" s="13"/>
      <c r="G91" s="13"/>
      <c r="H91" s="13" t="s">
        <v>75</v>
      </c>
      <c r="I91" s="13"/>
      <c r="J91" s="7"/>
      <c r="K91" s="414"/>
    </row>
    <row r="92" spans="1:11" s="114" customFormat="1" ht="9.9499999999999993" customHeight="1">
      <c r="A92" s="46" t="s">
        <v>76</v>
      </c>
      <c r="B92" s="126"/>
      <c r="C92" s="126"/>
      <c r="D92" s="91"/>
      <c r="E92" s="55">
        <v>2385924</v>
      </c>
      <c r="F92" s="55">
        <v>2434503</v>
      </c>
      <c r="G92" s="55">
        <v>2487548</v>
      </c>
      <c r="H92" s="55">
        <v>2732391</v>
      </c>
      <c r="I92" s="55">
        <v>2817137</v>
      </c>
      <c r="J92" s="113">
        <v>12857503</v>
      </c>
      <c r="K92" s="414"/>
    </row>
    <row r="93" spans="1:11" s="40" customFormat="1" ht="12" customHeight="1">
      <c r="A93" s="145">
        <v>50</v>
      </c>
      <c r="B93" s="127" t="s">
        <v>312</v>
      </c>
      <c r="C93" s="39"/>
      <c r="D93" s="1144" t="s">
        <v>29</v>
      </c>
      <c r="E93" s="1144"/>
      <c r="F93" s="1144"/>
      <c r="G93" s="1144"/>
      <c r="H93" s="1144"/>
      <c r="I93" s="76" t="s">
        <v>241</v>
      </c>
      <c r="J93" s="39"/>
      <c r="K93" s="415"/>
    </row>
    <row r="94" spans="1:11" s="41" customFormat="1" ht="9.9499999999999993" customHeight="1">
      <c r="A94" s="128"/>
      <c r="B94" s="29"/>
      <c r="C94" s="29"/>
      <c r="D94" s="27"/>
      <c r="E94" s="27"/>
      <c r="F94" s="27"/>
      <c r="G94" s="27"/>
      <c r="H94" s="27"/>
      <c r="I94" s="26"/>
      <c r="J94" s="29"/>
      <c r="K94" s="415"/>
    </row>
    <row r="95" spans="1:11" s="25" customFormat="1" ht="9.9499999999999993" customHeight="1" thickBot="1">
      <c r="A95" s="1"/>
      <c r="B95" s="3"/>
      <c r="C95" s="3"/>
      <c r="D95" s="94" t="s">
        <v>31</v>
      </c>
      <c r="E95" s="95">
        <v>2005</v>
      </c>
      <c r="F95" s="95">
        <v>2006</v>
      </c>
      <c r="G95" s="95">
        <v>2007</v>
      </c>
      <c r="H95" s="95">
        <v>2008</v>
      </c>
      <c r="I95" s="95">
        <v>2009</v>
      </c>
      <c r="J95" s="3"/>
      <c r="K95" s="415"/>
    </row>
    <row r="96" spans="1:11" s="25" customFormat="1" ht="9.9499999999999993" customHeight="1" thickBot="1">
      <c r="A96" s="1145" t="s">
        <v>73</v>
      </c>
      <c r="B96" s="1146"/>
      <c r="C96" s="1147"/>
      <c r="D96" s="31"/>
      <c r="E96" s="3"/>
      <c r="F96" s="3"/>
      <c r="G96" s="3"/>
      <c r="H96" s="3"/>
      <c r="I96" s="3"/>
      <c r="J96" s="3"/>
      <c r="K96" s="415"/>
    </row>
    <row r="97" spans="1:11" s="23" customFormat="1" ht="9.9499999999999993" customHeight="1">
      <c r="A97" s="2"/>
      <c r="B97" s="7"/>
      <c r="C97" s="7"/>
      <c r="D97" s="2"/>
      <c r="E97" s="7"/>
      <c r="F97" s="7"/>
      <c r="G97" s="7"/>
      <c r="H97" s="7"/>
      <c r="I97" s="7"/>
      <c r="J97" s="7"/>
      <c r="K97" s="414"/>
    </row>
    <row r="98" spans="1:11" s="43" customFormat="1" ht="9.9499999999999993" customHeight="1">
      <c r="A98" s="42" t="s">
        <v>77</v>
      </c>
      <c r="B98" s="56"/>
      <c r="C98" s="56"/>
      <c r="D98" s="109"/>
      <c r="E98" s="105"/>
      <c r="F98" s="105"/>
      <c r="G98" s="106"/>
      <c r="H98" s="106"/>
      <c r="I98" s="105"/>
      <c r="J98" s="56"/>
      <c r="K98" s="414"/>
    </row>
    <row r="99" spans="1:11" s="23" customFormat="1" ht="8.65" customHeight="1">
      <c r="A99" s="10" t="s">
        <v>62</v>
      </c>
      <c r="B99" s="118"/>
      <c r="C99" s="118"/>
      <c r="D99" s="4"/>
      <c r="E99" s="13">
        <v>-226467</v>
      </c>
      <c r="F99" s="13">
        <v>-197524</v>
      </c>
      <c r="G99" s="13">
        <v>-209548</v>
      </c>
      <c r="H99" s="13">
        <v>-226787</v>
      </c>
      <c r="I99" s="13">
        <v>-262126</v>
      </c>
      <c r="J99" s="7"/>
      <c r="K99" s="414"/>
    </row>
    <row r="100" spans="1:11" s="23" customFormat="1" ht="8.65" customHeight="1">
      <c r="A100" s="10" t="s">
        <v>63</v>
      </c>
      <c r="B100" s="118"/>
      <c r="C100" s="118"/>
      <c r="D100" s="4"/>
      <c r="E100" s="13">
        <v>-30308</v>
      </c>
      <c r="F100" s="13">
        <v>-45860</v>
      </c>
      <c r="G100" s="13">
        <v>-45668</v>
      </c>
      <c r="H100" s="13">
        <v>-53386</v>
      </c>
      <c r="I100" s="13">
        <v>-56476</v>
      </c>
      <c r="J100" s="7"/>
      <c r="K100" s="414"/>
    </row>
    <row r="101" spans="1:11" s="23" customFormat="1" ht="8.65" customHeight="1">
      <c r="A101" s="10" t="s">
        <v>64</v>
      </c>
      <c r="B101" s="118"/>
      <c r="C101" s="118"/>
      <c r="D101" s="4"/>
      <c r="E101" s="13">
        <v>-649618</v>
      </c>
      <c r="F101" s="13">
        <v>-619348</v>
      </c>
      <c r="G101" s="13">
        <v>-625548</v>
      </c>
      <c r="H101" s="13">
        <v>-733769</v>
      </c>
      <c r="I101" s="13">
        <v>-749777</v>
      </c>
      <c r="J101" s="7"/>
      <c r="K101" s="414"/>
    </row>
    <row r="102" spans="1:11" s="23" customFormat="1" ht="8.65" customHeight="1">
      <c r="A102" s="10" t="s">
        <v>65</v>
      </c>
      <c r="B102" s="118"/>
      <c r="C102" s="118"/>
      <c r="D102" s="4"/>
      <c r="E102" s="13">
        <v>-69878</v>
      </c>
      <c r="F102" s="13">
        <v>-64881</v>
      </c>
      <c r="G102" s="13">
        <v>-77897</v>
      </c>
      <c r="H102" s="13">
        <v>-80747</v>
      </c>
      <c r="I102" s="13">
        <v>-83354</v>
      </c>
      <c r="J102" s="7"/>
      <c r="K102" s="414"/>
    </row>
    <row r="103" spans="1:11" s="23" customFormat="1" ht="8.65" customHeight="1">
      <c r="A103" s="10" t="s">
        <v>66</v>
      </c>
      <c r="B103" s="118"/>
      <c r="C103" s="118"/>
      <c r="D103" s="4"/>
      <c r="E103" s="13">
        <v>-22645</v>
      </c>
      <c r="F103" s="13">
        <v>-21799</v>
      </c>
      <c r="G103" s="13">
        <v>-18902</v>
      </c>
      <c r="H103" s="13">
        <v>-20943</v>
      </c>
      <c r="I103" s="13">
        <v>-17994</v>
      </c>
      <c r="J103" s="7"/>
      <c r="K103" s="414"/>
    </row>
    <row r="104" spans="1:11" s="23" customFormat="1" ht="8.65" customHeight="1">
      <c r="A104" s="10" t="s">
        <v>67</v>
      </c>
      <c r="B104" s="118"/>
      <c r="C104" s="118"/>
      <c r="D104" s="4"/>
      <c r="E104" s="13">
        <v>-201129</v>
      </c>
      <c r="F104" s="13">
        <v>-196106</v>
      </c>
      <c r="G104" s="13">
        <v>-226108</v>
      </c>
      <c r="H104" s="13">
        <v>-239546</v>
      </c>
      <c r="I104" s="13">
        <v>-255946</v>
      </c>
      <c r="J104" s="7"/>
      <c r="K104" s="414"/>
    </row>
    <row r="105" spans="1:11" s="23" customFormat="1" ht="8.65" customHeight="1">
      <c r="A105" s="10" t="s">
        <v>68</v>
      </c>
      <c r="B105" s="118"/>
      <c r="C105" s="118"/>
      <c r="D105" s="4"/>
      <c r="E105" s="13">
        <v>-142994</v>
      </c>
      <c r="F105" s="13">
        <v>-102481</v>
      </c>
      <c r="G105" s="13">
        <v>-82842</v>
      </c>
      <c r="H105" s="13">
        <v>-89156</v>
      </c>
      <c r="I105" s="13">
        <v>-81516</v>
      </c>
      <c r="J105" s="7"/>
      <c r="K105" s="414"/>
    </row>
    <row r="106" spans="1:11" s="23" customFormat="1" ht="8.65" customHeight="1">
      <c r="A106" s="10" t="s">
        <v>69</v>
      </c>
      <c r="B106" s="118"/>
      <c r="C106" s="118"/>
      <c r="D106" s="4"/>
      <c r="E106" s="13">
        <v>-31954</v>
      </c>
      <c r="F106" s="13">
        <v>-35942</v>
      </c>
      <c r="G106" s="13">
        <v>-38579</v>
      </c>
      <c r="H106" s="13">
        <v>-35482</v>
      </c>
      <c r="I106" s="13">
        <v>-35771</v>
      </c>
      <c r="J106" s="7"/>
      <c r="K106" s="414"/>
    </row>
    <row r="107" spans="1:11" s="23" customFormat="1" ht="8.65" customHeight="1">
      <c r="A107" s="10" t="s">
        <v>70</v>
      </c>
      <c r="B107" s="118"/>
      <c r="C107" s="118"/>
      <c r="D107" s="4"/>
      <c r="E107" s="13">
        <v>30832</v>
      </c>
      <c r="F107" s="13">
        <v>38388</v>
      </c>
      <c r="G107" s="13">
        <v>53027</v>
      </c>
      <c r="H107" s="13">
        <v>54054</v>
      </c>
      <c r="I107" s="13">
        <v>50020</v>
      </c>
      <c r="J107" s="7"/>
      <c r="K107" s="414"/>
    </row>
    <row r="108" spans="1:11" s="23" customFormat="1" ht="8.65" customHeight="1">
      <c r="A108" s="10" t="s">
        <v>71</v>
      </c>
      <c r="B108" s="118"/>
      <c r="C108" s="118"/>
      <c r="D108" s="4"/>
      <c r="E108" s="13">
        <v>1277999</v>
      </c>
      <c r="F108" s="13">
        <v>1330208</v>
      </c>
      <c r="G108" s="13">
        <v>1300962</v>
      </c>
      <c r="H108" s="13">
        <v>1399447</v>
      </c>
      <c r="I108" s="13">
        <v>1505709</v>
      </c>
      <c r="J108" s="7"/>
      <c r="K108" s="414"/>
    </row>
    <row r="109" spans="1:11" s="23" customFormat="1" ht="8.65" customHeight="1">
      <c r="A109" s="10"/>
      <c r="B109" s="118"/>
      <c r="C109" s="118"/>
      <c r="D109" s="4"/>
      <c r="E109" s="13"/>
      <c r="F109" s="13"/>
      <c r="G109" s="13"/>
      <c r="H109" s="13"/>
      <c r="I109" s="13"/>
      <c r="J109" s="7"/>
      <c r="K109" s="414"/>
    </row>
    <row r="110" spans="1:11" s="43" customFormat="1" ht="9.9499999999999993" customHeight="1">
      <c r="A110" s="110" t="s">
        <v>262</v>
      </c>
      <c r="B110" s="120"/>
      <c r="C110" s="120"/>
      <c r="D110" s="112"/>
      <c r="E110" s="90">
        <v>-66162</v>
      </c>
      <c r="F110" s="90">
        <v>84655</v>
      </c>
      <c r="G110" s="90">
        <v>28897</v>
      </c>
      <c r="H110" s="90">
        <v>-26315</v>
      </c>
      <c r="I110" s="90">
        <v>12769</v>
      </c>
      <c r="J110" s="111">
        <v>33844</v>
      </c>
      <c r="K110" s="414"/>
    </row>
    <row r="111" spans="1:11" s="23" customFormat="1" ht="9.9499999999999993" customHeight="1">
      <c r="A111" s="2"/>
      <c r="B111" s="7"/>
      <c r="C111" s="7"/>
      <c r="D111" s="2"/>
      <c r="E111" s="22"/>
      <c r="F111" s="22"/>
      <c r="G111" s="24"/>
      <c r="H111" s="24"/>
      <c r="I111" s="22"/>
      <c r="J111" s="7"/>
      <c r="K111" s="414"/>
    </row>
    <row r="112" spans="1:11" s="43" customFormat="1" ht="9.9499999999999993" customHeight="1">
      <c r="A112" s="42" t="s">
        <v>78</v>
      </c>
      <c r="B112" s="56"/>
      <c r="C112" s="56"/>
      <c r="D112" s="109"/>
      <c r="E112" s="56"/>
      <c r="F112" s="56"/>
      <c r="G112" s="56"/>
      <c r="H112" s="56"/>
      <c r="I112" s="56"/>
      <c r="J112" s="56"/>
      <c r="K112" s="414"/>
    </row>
    <row r="113" spans="1:12" s="25" customFormat="1" ht="8.85" customHeight="1">
      <c r="A113" s="2"/>
      <c r="B113" s="3"/>
      <c r="C113" s="3"/>
      <c r="D113" s="2"/>
      <c r="E113" s="7"/>
      <c r="F113" s="7"/>
      <c r="G113" s="7"/>
      <c r="H113" s="7"/>
      <c r="I113" s="7"/>
      <c r="J113" s="7"/>
      <c r="K113" s="415"/>
    </row>
    <row r="114" spans="1:12" s="43" customFormat="1" ht="9.9499999999999993" customHeight="1">
      <c r="A114" s="42" t="s">
        <v>61</v>
      </c>
      <c r="B114" s="56"/>
      <c r="C114" s="56"/>
      <c r="D114" s="109"/>
      <c r="E114" s="105"/>
      <c r="F114" s="105"/>
      <c r="G114" s="106"/>
      <c r="H114" s="106"/>
      <c r="I114" s="105"/>
      <c r="J114" s="56"/>
      <c r="K114" s="414"/>
    </row>
    <row r="115" spans="1:12" s="23" customFormat="1" ht="8.65" customHeight="1">
      <c r="A115" s="10" t="s">
        <v>79</v>
      </c>
      <c r="B115" s="118"/>
      <c r="C115" s="118"/>
      <c r="D115" s="4"/>
      <c r="E115" s="13">
        <v>805177</v>
      </c>
      <c r="F115" s="13">
        <v>732793</v>
      </c>
      <c r="G115" s="13">
        <v>738340</v>
      </c>
      <c r="H115" s="13">
        <v>810946</v>
      </c>
      <c r="I115" s="14">
        <v>612838</v>
      </c>
      <c r="J115" s="7"/>
      <c r="K115" s="414"/>
    </row>
    <row r="116" spans="1:12" s="23" customFormat="1" ht="8.65" customHeight="1">
      <c r="A116" s="10" t="s">
        <v>80</v>
      </c>
      <c r="B116" s="118"/>
      <c r="C116" s="118"/>
      <c r="D116" s="4"/>
      <c r="E116" s="13">
        <v>436839</v>
      </c>
      <c r="F116" s="13">
        <v>465240</v>
      </c>
      <c r="G116" s="13">
        <v>458422</v>
      </c>
      <c r="H116" s="13">
        <v>536551</v>
      </c>
      <c r="I116" s="14">
        <v>550416</v>
      </c>
      <c r="J116" s="7"/>
      <c r="K116" s="414"/>
    </row>
    <row r="117" spans="1:12" s="23" customFormat="1" ht="8.65" customHeight="1">
      <c r="A117" s="10" t="s">
        <v>81</v>
      </c>
      <c r="B117" s="118"/>
      <c r="C117" s="118"/>
      <c r="D117" s="4"/>
      <c r="E117" s="13">
        <v>167735</v>
      </c>
      <c r="F117" s="13">
        <v>142667</v>
      </c>
      <c r="G117" s="13">
        <v>135127</v>
      </c>
      <c r="H117" s="13">
        <v>133306</v>
      </c>
      <c r="I117" s="14">
        <v>130092</v>
      </c>
      <c r="J117" s="7"/>
      <c r="K117" s="414"/>
    </row>
    <row r="118" spans="1:12" s="23" customFormat="1" ht="8.65" customHeight="1">
      <c r="A118" s="10" t="s">
        <v>82</v>
      </c>
      <c r="B118" s="118"/>
      <c r="C118" s="118"/>
      <c r="D118" s="4"/>
      <c r="E118" s="13">
        <v>195691</v>
      </c>
      <c r="F118" s="13">
        <v>179943</v>
      </c>
      <c r="G118" s="13">
        <v>166050</v>
      </c>
      <c r="H118" s="13">
        <v>176621</v>
      </c>
      <c r="I118" s="14">
        <v>224232</v>
      </c>
      <c r="J118" s="7"/>
      <c r="K118" s="414"/>
    </row>
    <row r="119" spans="1:12" s="23" customFormat="1" ht="8.65" customHeight="1">
      <c r="A119" s="10" t="s">
        <v>83</v>
      </c>
      <c r="B119" s="118"/>
      <c r="C119" s="118"/>
      <c r="D119" s="4"/>
      <c r="E119" s="13">
        <v>190</v>
      </c>
      <c r="F119" s="13">
        <v>190</v>
      </c>
      <c r="G119" s="13">
        <v>190</v>
      </c>
      <c r="H119" s="13">
        <v>190</v>
      </c>
      <c r="I119" s="14">
        <v>190</v>
      </c>
      <c r="J119" s="7"/>
      <c r="K119" s="414"/>
    </row>
    <row r="120" spans="1:12" s="23" customFormat="1" ht="8.65" customHeight="1">
      <c r="A120" s="10" t="s">
        <v>84</v>
      </c>
      <c r="B120" s="118"/>
      <c r="C120" s="118"/>
      <c r="D120" s="4"/>
      <c r="E120" s="13">
        <v>472854</v>
      </c>
      <c r="F120" s="13">
        <v>479847</v>
      </c>
      <c r="G120" s="13">
        <v>517963</v>
      </c>
      <c r="H120" s="13">
        <v>665731</v>
      </c>
      <c r="I120" s="14">
        <v>781068</v>
      </c>
      <c r="J120" s="7"/>
      <c r="K120" s="414"/>
    </row>
    <row r="121" spans="1:12" s="23" customFormat="1" ht="8.65" customHeight="1">
      <c r="A121" s="10" t="s">
        <v>85</v>
      </c>
      <c r="B121" s="118"/>
      <c r="C121" s="118"/>
      <c r="D121" s="4"/>
      <c r="E121" s="13">
        <v>246182</v>
      </c>
      <c r="F121" s="13">
        <v>226712</v>
      </c>
      <c r="G121" s="13">
        <v>257525</v>
      </c>
      <c r="H121" s="13">
        <v>272224</v>
      </c>
      <c r="I121" s="14">
        <v>285636</v>
      </c>
      <c r="J121" s="7"/>
      <c r="K121" s="414"/>
    </row>
    <row r="122" spans="1:12" s="23" customFormat="1" ht="8.65" customHeight="1">
      <c r="A122" s="10" t="s">
        <v>86</v>
      </c>
      <c r="B122" s="118"/>
      <c r="C122" s="118"/>
      <c r="D122" s="4"/>
      <c r="E122" s="13">
        <v>20262</v>
      </c>
      <c r="F122" s="13">
        <v>19083</v>
      </c>
      <c r="G122" s="13">
        <v>18993</v>
      </c>
      <c r="H122" s="13">
        <v>20556</v>
      </c>
      <c r="I122" s="14">
        <v>20897</v>
      </c>
      <c r="J122" s="7"/>
      <c r="K122" s="414"/>
    </row>
    <row r="123" spans="1:12" s="23" customFormat="1" ht="8.65" customHeight="1">
      <c r="A123" s="10" t="s">
        <v>87</v>
      </c>
      <c r="B123" s="118"/>
      <c r="C123" s="118"/>
      <c r="D123" s="4"/>
      <c r="E123" s="13">
        <v>20555</v>
      </c>
      <c r="F123" s="13">
        <v>16019</v>
      </c>
      <c r="G123" s="13">
        <v>83167</v>
      </c>
      <c r="H123" s="13">
        <v>37374</v>
      </c>
      <c r="I123" s="14">
        <v>11681</v>
      </c>
      <c r="J123" s="7"/>
      <c r="K123" s="414"/>
    </row>
    <row r="124" spans="1:12" s="23" customFormat="1" ht="8.65" customHeight="1">
      <c r="A124" s="10" t="s">
        <v>88</v>
      </c>
      <c r="B124" s="118"/>
      <c r="C124" s="118"/>
      <c r="D124" s="4"/>
      <c r="E124" s="13">
        <v>86601</v>
      </c>
      <c r="F124" s="13">
        <v>87354</v>
      </c>
      <c r="G124" s="13">
        <v>82874</v>
      </c>
      <c r="H124" s="13">
        <v>105207</v>
      </c>
      <c r="I124" s="14">
        <v>187318</v>
      </c>
      <c r="J124" s="33">
        <v>549354</v>
      </c>
      <c r="K124" s="414"/>
    </row>
    <row r="125" spans="1:12" s="23" customFormat="1" ht="8.65" customHeight="1">
      <c r="J125" s="7"/>
      <c r="K125" s="414"/>
    </row>
    <row r="126" spans="1:12" s="43" customFormat="1" ht="9.9499999999999993" customHeight="1">
      <c r="A126" s="46" t="s">
        <v>72</v>
      </c>
      <c r="B126" s="120"/>
      <c r="C126" s="120"/>
      <c r="D126" s="91"/>
      <c r="E126" s="55">
        <v>2452086</v>
      </c>
      <c r="F126" s="55">
        <v>2349848</v>
      </c>
      <c r="G126" s="55">
        <v>2458651</v>
      </c>
      <c r="H126" s="55">
        <v>2758706</v>
      </c>
      <c r="I126" s="55">
        <v>2804368</v>
      </c>
      <c r="J126" s="108" t="s">
        <v>270</v>
      </c>
      <c r="K126" s="414"/>
      <c r="L126" s="143"/>
    </row>
    <row r="127" spans="1:12" s="25" customFormat="1" ht="11.25" customHeight="1">
      <c r="A127" s="407" t="s">
        <v>457</v>
      </c>
      <c r="B127" s="408"/>
      <c r="C127" s="408"/>
      <c r="D127" s="409"/>
      <c r="E127" s="410">
        <f>E126-E122-E123-E124</f>
        <v>2324668</v>
      </c>
      <c r="F127" s="410">
        <f>F126-F122-F123-F124</f>
        <v>2227392</v>
      </c>
      <c r="G127" s="410">
        <f>G126-G122-G123-G124</f>
        <v>2273617</v>
      </c>
      <c r="H127" s="410">
        <f>H126-H122-H123-H124</f>
        <v>2595569</v>
      </c>
      <c r="I127" s="410">
        <f>I126-I122-I123-I124</f>
        <v>2584472</v>
      </c>
      <c r="J127" s="33">
        <v>12823659</v>
      </c>
      <c r="K127" s="414">
        <f>SUM(E127:I127)</f>
        <v>12005718</v>
      </c>
    </row>
    <row r="128" spans="1:12" s="25" customFormat="1" ht="9.9499999999999993" customHeight="1">
      <c r="A128" s="42" t="s">
        <v>74</v>
      </c>
      <c r="B128" s="7"/>
      <c r="C128" s="7"/>
      <c r="D128" s="2"/>
      <c r="E128" s="22"/>
      <c r="F128" s="22"/>
      <c r="G128" s="24"/>
      <c r="H128" s="24"/>
      <c r="I128" s="22"/>
      <c r="J128" s="7"/>
      <c r="K128" s="414"/>
    </row>
    <row r="129" spans="1:12" s="25" customFormat="1" ht="8.65" customHeight="1">
      <c r="A129" s="10" t="s">
        <v>89</v>
      </c>
      <c r="B129" s="118"/>
      <c r="C129" s="118"/>
      <c r="D129" s="4"/>
      <c r="E129" s="13">
        <v>1317425</v>
      </c>
      <c r="F129" s="13">
        <v>1315081</v>
      </c>
      <c r="G129" s="13">
        <v>1281718</v>
      </c>
      <c r="H129" s="13">
        <v>1360307</v>
      </c>
      <c r="I129" s="14">
        <v>1458649</v>
      </c>
      <c r="J129" s="7"/>
      <c r="K129" s="414"/>
    </row>
    <row r="130" spans="1:12" s="25" customFormat="1" ht="8.65" customHeight="1">
      <c r="A130" s="10" t="s">
        <v>90</v>
      </c>
      <c r="B130" s="118"/>
      <c r="C130" s="118"/>
      <c r="D130" s="4"/>
      <c r="E130" s="13">
        <v>38115</v>
      </c>
      <c r="F130" s="13">
        <v>47797</v>
      </c>
      <c r="G130" s="13">
        <v>19835</v>
      </c>
      <c r="H130" s="13">
        <v>30462</v>
      </c>
      <c r="I130" s="14">
        <v>39399</v>
      </c>
      <c r="J130" s="7"/>
      <c r="K130" s="414"/>
    </row>
    <row r="131" spans="1:12" s="25" customFormat="1" ht="8.65" customHeight="1">
      <c r="A131" s="10" t="s">
        <v>91</v>
      </c>
      <c r="B131" s="118"/>
      <c r="C131" s="118"/>
      <c r="D131" s="4"/>
      <c r="E131" s="13">
        <v>87308</v>
      </c>
      <c r="F131" s="13">
        <v>90845</v>
      </c>
      <c r="G131" s="13">
        <v>91985</v>
      </c>
      <c r="H131" s="13">
        <v>99406</v>
      </c>
      <c r="I131" s="14">
        <v>95399</v>
      </c>
      <c r="J131" s="7"/>
      <c r="K131" s="414"/>
    </row>
    <row r="132" spans="1:12" s="25" customFormat="1" ht="8.65" customHeight="1">
      <c r="A132" s="10" t="s">
        <v>92</v>
      </c>
      <c r="B132" s="118"/>
      <c r="C132" s="118"/>
      <c r="D132" s="4"/>
      <c r="E132" s="13">
        <v>434841</v>
      </c>
      <c r="F132" s="13">
        <v>453681</v>
      </c>
      <c r="G132" s="13">
        <v>578938</v>
      </c>
      <c r="H132" s="13">
        <v>513865</v>
      </c>
      <c r="I132" s="14">
        <v>480405</v>
      </c>
      <c r="J132" s="7"/>
      <c r="K132" s="414"/>
    </row>
    <row r="133" spans="1:12" s="25" customFormat="1" ht="8.65" customHeight="1">
      <c r="A133" s="10" t="s">
        <v>230</v>
      </c>
      <c r="B133" s="118"/>
      <c r="C133" s="118"/>
      <c r="D133" s="4"/>
      <c r="E133" s="13">
        <v>233</v>
      </c>
      <c r="F133" s="13">
        <v>19139</v>
      </c>
      <c r="G133" s="13">
        <v>395</v>
      </c>
      <c r="H133" s="13">
        <v>280</v>
      </c>
      <c r="I133" s="14">
        <v>293</v>
      </c>
      <c r="J133" s="7"/>
      <c r="K133" s="414"/>
    </row>
    <row r="134" spans="1:12" s="25" customFormat="1" ht="8.65" customHeight="1">
      <c r="A134" s="10" t="s">
        <v>93</v>
      </c>
      <c r="B134" s="118"/>
      <c r="C134" s="118"/>
      <c r="D134" s="4"/>
      <c r="E134" s="13">
        <v>66609</v>
      </c>
      <c r="F134" s="13">
        <v>81952</v>
      </c>
      <c r="G134" s="13">
        <v>107817</v>
      </c>
      <c r="H134" s="13">
        <v>223876</v>
      </c>
      <c r="I134" s="14">
        <v>257674</v>
      </c>
      <c r="J134" s="7"/>
      <c r="K134" s="414"/>
    </row>
    <row r="135" spans="1:12" s="25" customFormat="1" ht="8.65" customHeight="1">
      <c r="A135" s="10" t="s">
        <v>94</v>
      </c>
      <c r="B135" s="118"/>
      <c r="C135" s="118"/>
      <c r="D135" s="4"/>
      <c r="E135" s="13">
        <v>289101</v>
      </c>
      <c r="F135" s="13">
        <v>269034</v>
      </c>
      <c r="G135" s="13">
        <v>281354</v>
      </c>
      <c r="H135" s="13">
        <v>332437</v>
      </c>
      <c r="I135" s="14">
        <v>250610</v>
      </c>
      <c r="J135" s="7"/>
      <c r="K135" s="414"/>
    </row>
    <row r="136" spans="1:12" s="25" customFormat="1" ht="8.65" customHeight="1">
      <c r="A136" s="10" t="s">
        <v>95</v>
      </c>
      <c r="B136" s="118"/>
      <c r="C136" s="118"/>
      <c r="D136" s="4"/>
      <c r="E136" s="13">
        <v>20262</v>
      </c>
      <c r="F136" s="13">
        <v>19083</v>
      </c>
      <c r="G136" s="13">
        <v>18993</v>
      </c>
      <c r="H136" s="13">
        <v>20556</v>
      </c>
      <c r="I136" s="14">
        <v>20897</v>
      </c>
      <c r="J136" s="7"/>
      <c r="K136" s="414"/>
    </row>
    <row r="137" spans="1:12" s="25" customFormat="1" ht="8.65" customHeight="1">
      <c r="A137" s="10" t="s">
        <v>96</v>
      </c>
      <c r="B137" s="118"/>
      <c r="C137" s="118"/>
      <c r="D137" s="4"/>
      <c r="E137" s="13">
        <v>45429</v>
      </c>
      <c r="F137" s="13">
        <v>50537</v>
      </c>
      <c r="G137" s="13">
        <v>23639</v>
      </c>
      <c r="H137" s="13">
        <v>45995</v>
      </c>
      <c r="I137" s="14">
        <v>26493</v>
      </c>
      <c r="J137" s="33">
        <v>549354</v>
      </c>
      <c r="K137" s="414"/>
    </row>
    <row r="138" spans="1:12" s="25" customFormat="1" ht="8.65" customHeight="1">
      <c r="A138" s="10" t="s">
        <v>97</v>
      </c>
      <c r="B138" s="118"/>
      <c r="C138" s="118"/>
      <c r="D138" s="4"/>
      <c r="E138" s="13">
        <v>86601</v>
      </c>
      <c r="F138" s="13">
        <v>87354</v>
      </c>
      <c r="G138" s="13">
        <v>82874</v>
      </c>
      <c r="H138" s="13">
        <v>105207</v>
      </c>
      <c r="I138" s="14">
        <v>187318</v>
      </c>
      <c r="J138" s="108" t="s">
        <v>270</v>
      </c>
      <c r="K138" s="414"/>
      <c r="L138" s="143"/>
    </row>
    <row r="139" spans="1:12" s="25" customFormat="1" ht="8.65" customHeight="1">
      <c r="A139" s="10"/>
      <c r="B139" s="118"/>
      <c r="C139" s="118"/>
      <c r="D139" s="4"/>
      <c r="E139" s="13"/>
      <c r="F139" s="13"/>
      <c r="G139" s="13"/>
      <c r="H139" s="13"/>
      <c r="I139" s="13"/>
      <c r="J139" s="111">
        <v>12857503</v>
      </c>
      <c r="K139" s="414"/>
    </row>
    <row r="140" spans="1:12" s="25" customFormat="1" ht="9.9499999999999993" customHeight="1">
      <c r="A140" s="46" t="s">
        <v>76</v>
      </c>
      <c r="B140" s="129"/>
      <c r="C140" s="129"/>
      <c r="D140" s="58"/>
      <c r="E140" s="55">
        <v>2385924</v>
      </c>
      <c r="F140" s="55">
        <v>2434503</v>
      </c>
      <c r="G140" s="55">
        <v>2487548</v>
      </c>
      <c r="H140" s="55">
        <v>2732391</v>
      </c>
      <c r="I140" s="55">
        <v>2817137</v>
      </c>
      <c r="J140" s="108" t="s">
        <v>270</v>
      </c>
      <c r="K140" s="414"/>
      <c r="L140" s="143"/>
    </row>
    <row r="141" spans="1:12" s="25" customFormat="1" ht="9.9499999999999993" customHeight="1">
      <c r="A141" s="403" t="s">
        <v>458</v>
      </c>
      <c r="B141" s="399"/>
      <c r="C141" s="399"/>
      <c r="D141" s="403"/>
      <c r="E141" s="419">
        <f>E140-E136-E137-E138</f>
        <v>2233632</v>
      </c>
      <c r="F141" s="419">
        <f>F140-F136-F137-F138</f>
        <v>2277529</v>
      </c>
      <c r="G141" s="419">
        <f>G140-G136-G137-G138</f>
        <v>2362042</v>
      </c>
      <c r="H141" s="419">
        <f>H140-H136-H137-H138</f>
        <v>2560633</v>
      </c>
      <c r="I141" s="419">
        <f>I140-I136-I137-I138</f>
        <v>2582429</v>
      </c>
      <c r="J141" s="108"/>
      <c r="K141" s="414"/>
      <c r="L141" s="143"/>
    </row>
    <row r="142" spans="1:12" s="25" customFormat="1" ht="12.75" customHeight="1">
      <c r="A142" s="403" t="s">
        <v>460</v>
      </c>
      <c r="B142" s="399"/>
      <c r="C142" s="399"/>
      <c r="D142" s="398"/>
      <c r="E142" s="419">
        <f>E141-E11+E12+E13</f>
        <v>1082124</v>
      </c>
      <c r="F142" s="419">
        <f>F141-F11+F12+F13</f>
        <v>1055669</v>
      </c>
      <c r="G142" s="419">
        <f>G141-G11+G12+G13</f>
        <v>1131686</v>
      </c>
      <c r="H142" s="419">
        <f>H141-H11+H12+H13</f>
        <v>1300625</v>
      </c>
      <c r="I142" s="419">
        <f>I141-I11+I12+I13</f>
        <v>1217556</v>
      </c>
      <c r="J142" s="111">
        <v>33844</v>
      </c>
      <c r="K142" s="414">
        <f>SUM(E142:I142)</f>
        <v>5787660</v>
      </c>
    </row>
    <row r="143" spans="1:12" s="25" customFormat="1" ht="14.25" customHeight="1">
      <c r="A143" s="403" t="s">
        <v>372</v>
      </c>
      <c r="B143" s="399"/>
      <c r="C143" s="399"/>
      <c r="D143" s="398"/>
      <c r="E143" s="419">
        <f>E141-E14</f>
        <v>1082124</v>
      </c>
      <c r="F143" s="419">
        <f>F141-F14</f>
        <v>1055669</v>
      </c>
      <c r="G143" s="419">
        <f>G141-G14</f>
        <v>1131686</v>
      </c>
      <c r="H143" s="419">
        <f>H141-H14</f>
        <v>1300625</v>
      </c>
      <c r="I143" s="419">
        <f>I141-I14</f>
        <v>1217556</v>
      </c>
      <c r="J143" s="111"/>
      <c r="K143" s="414"/>
    </row>
    <row r="144" spans="1:12" s="63" customFormat="1" ht="9.9499999999999993" customHeight="1">
      <c r="A144" s="110" t="s">
        <v>261</v>
      </c>
      <c r="B144" s="130"/>
      <c r="C144" s="130"/>
      <c r="D144" s="89"/>
      <c r="E144" s="90">
        <v>-66162</v>
      </c>
      <c r="F144" s="90">
        <v>84655</v>
      </c>
      <c r="G144" s="90">
        <v>28897</v>
      </c>
      <c r="H144" s="90">
        <v>-26315</v>
      </c>
      <c r="I144" s="90">
        <v>12769</v>
      </c>
      <c r="J144" s="108" t="s">
        <v>270</v>
      </c>
      <c r="K144" s="414">
        <f>K127-K142</f>
        <v>6218058</v>
      </c>
      <c r="L144" s="143"/>
    </row>
    <row r="145" spans="1:11" s="25" customFormat="1" ht="9.9499999999999993" customHeight="1" thickBot="1">
      <c r="A145" s="2"/>
      <c r="B145" s="3"/>
      <c r="C145" s="3"/>
      <c r="D145" s="2"/>
      <c r="E145" s="7"/>
      <c r="F145" s="7"/>
      <c r="G145" s="7"/>
      <c r="H145" s="7"/>
      <c r="I145" s="7"/>
      <c r="J145" s="7" t="s">
        <v>242</v>
      </c>
      <c r="K145" s="414"/>
    </row>
    <row r="146" spans="1:11" s="23" customFormat="1" ht="11.1" customHeight="1" thickBot="1">
      <c r="A146" s="1145" t="s">
        <v>98</v>
      </c>
      <c r="B146" s="1146"/>
      <c r="C146" s="1147"/>
      <c r="D146" s="64"/>
      <c r="E146" s="7"/>
      <c r="F146" s="7"/>
      <c r="G146" s="7"/>
      <c r="H146" s="7"/>
      <c r="I146" s="7"/>
      <c r="J146" s="7"/>
      <c r="K146" s="414"/>
    </row>
    <row r="147" spans="1:11" s="23" customFormat="1" ht="9.9499999999999993" customHeight="1">
      <c r="A147" s="2" t="s">
        <v>99</v>
      </c>
      <c r="B147" s="7"/>
      <c r="C147" s="7"/>
      <c r="D147" s="2"/>
      <c r="E147" s="7"/>
      <c r="F147" s="7"/>
      <c r="G147" s="7"/>
      <c r="H147" s="7"/>
      <c r="I147" s="7"/>
      <c r="J147" s="7"/>
      <c r="K147" s="414"/>
    </row>
    <row r="148" spans="1:11" s="23" customFormat="1" ht="8.65" customHeight="1">
      <c r="A148" s="10" t="s">
        <v>100</v>
      </c>
      <c r="B148" s="9"/>
      <c r="C148" s="10" t="s">
        <v>101</v>
      </c>
      <c r="D148" s="4"/>
      <c r="E148" s="13">
        <v>0</v>
      </c>
      <c r="F148" s="13">
        <v>0</v>
      </c>
      <c r="G148" s="13">
        <v>0</v>
      </c>
      <c r="H148" s="13">
        <v>0</v>
      </c>
      <c r="I148" s="14">
        <v>0</v>
      </c>
      <c r="J148" s="7"/>
      <c r="K148" s="414"/>
    </row>
    <row r="149" spans="1:11" s="23" customFormat="1" ht="8.65" customHeight="1">
      <c r="A149" s="72"/>
      <c r="B149" s="9"/>
      <c r="C149" s="73" t="s">
        <v>102</v>
      </c>
      <c r="D149" s="74"/>
      <c r="E149" s="13">
        <v>0</v>
      </c>
      <c r="F149" s="13">
        <v>0</v>
      </c>
      <c r="G149" s="13">
        <v>0</v>
      </c>
      <c r="H149" s="13">
        <v>0</v>
      </c>
      <c r="I149" s="14">
        <v>0</v>
      </c>
      <c r="J149" s="7"/>
      <c r="K149" s="414"/>
    </row>
    <row r="150" spans="1:11" s="23" customFormat="1" ht="8.65" customHeight="1">
      <c r="A150" s="10" t="s">
        <v>103</v>
      </c>
      <c r="B150" s="9"/>
      <c r="C150" s="10" t="s">
        <v>101</v>
      </c>
      <c r="D150" s="4"/>
      <c r="E150" s="13">
        <v>10100</v>
      </c>
      <c r="F150" s="13">
        <v>10100</v>
      </c>
      <c r="G150" s="13">
        <v>9938</v>
      </c>
      <c r="H150" s="13">
        <v>5600</v>
      </c>
      <c r="I150" s="14">
        <v>5600</v>
      </c>
      <c r="J150" s="7"/>
      <c r="K150" s="414"/>
    </row>
    <row r="151" spans="1:11" s="23" customFormat="1" ht="8.65" customHeight="1">
      <c r="A151" s="72"/>
      <c r="B151" s="9"/>
      <c r="C151" s="10" t="s">
        <v>102</v>
      </c>
      <c r="D151" s="4"/>
      <c r="E151" s="13">
        <v>0</v>
      </c>
      <c r="F151" s="13">
        <v>0</v>
      </c>
      <c r="G151" s="13">
        <v>0</v>
      </c>
      <c r="H151" s="13">
        <v>0</v>
      </c>
      <c r="I151" s="14">
        <v>0</v>
      </c>
      <c r="J151" s="7"/>
      <c r="K151" s="414"/>
    </row>
    <row r="152" spans="1:11" s="23" customFormat="1" ht="8.65" customHeight="1">
      <c r="A152" s="10" t="s">
        <v>104</v>
      </c>
      <c r="B152" s="9"/>
      <c r="C152" s="10" t="s">
        <v>101</v>
      </c>
      <c r="D152" s="4"/>
      <c r="E152" s="13">
        <v>20745</v>
      </c>
      <c r="F152" s="13">
        <v>20745</v>
      </c>
      <c r="G152" s="13">
        <v>23345</v>
      </c>
      <c r="H152" s="13">
        <v>13345</v>
      </c>
      <c r="I152" s="14">
        <v>18050</v>
      </c>
      <c r="J152" s="7"/>
      <c r="K152" s="414"/>
    </row>
    <row r="153" spans="1:11" s="23" customFormat="1" ht="8.65" customHeight="1">
      <c r="A153" s="72"/>
      <c r="B153" s="9"/>
      <c r="C153" s="10" t="s">
        <v>102</v>
      </c>
      <c r="D153" s="4"/>
      <c r="E153" s="13">
        <v>0</v>
      </c>
      <c r="F153" s="13">
        <v>0</v>
      </c>
      <c r="G153" s="13">
        <v>0</v>
      </c>
      <c r="H153" s="13">
        <v>0</v>
      </c>
      <c r="I153" s="14">
        <v>40853</v>
      </c>
      <c r="J153" s="7"/>
      <c r="K153" s="414"/>
    </row>
    <row r="154" spans="1:11" s="23" customFormat="1" ht="8.65" customHeight="1">
      <c r="A154" s="10" t="s">
        <v>105</v>
      </c>
      <c r="B154" s="9"/>
      <c r="C154" s="10" t="s">
        <v>101</v>
      </c>
      <c r="D154" s="4"/>
      <c r="E154" s="13">
        <v>39100</v>
      </c>
      <c r="F154" s="13">
        <v>39100</v>
      </c>
      <c r="G154" s="13">
        <v>39100</v>
      </c>
      <c r="H154" s="13">
        <v>39100</v>
      </c>
      <c r="I154" s="14">
        <v>39100</v>
      </c>
      <c r="J154" s="7"/>
      <c r="K154" s="414"/>
    </row>
    <row r="155" spans="1:11" s="23" customFormat="1" ht="8.65" customHeight="1">
      <c r="A155" s="72"/>
      <c r="B155" s="9"/>
      <c r="C155" s="10" t="s">
        <v>102</v>
      </c>
      <c r="D155" s="4"/>
      <c r="E155" s="13">
        <v>0</v>
      </c>
      <c r="F155" s="13">
        <v>0</v>
      </c>
      <c r="G155" s="13">
        <v>0</v>
      </c>
      <c r="H155" s="13">
        <v>0</v>
      </c>
      <c r="I155" s="14">
        <v>0</v>
      </c>
      <c r="J155" s="7"/>
      <c r="K155" s="414"/>
    </row>
    <row r="156" spans="1:11" s="23" customFormat="1" ht="8.65" customHeight="1">
      <c r="A156" s="10" t="s">
        <v>106</v>
      </c>
      <c r="B156" s="9"/>
      <c r="C156" s="10" t="s">
        <v>101</v>
      </c>
      <c r="D156" s="4"/>
      <c r="E156" s="13">
        <v>0</v>
      </c>
      <c r="F156" s="13">
        <v>0</v>
      </c>
      <c r="G156" s="13">
        <v>0</v>
      </c>
      <c r="H156" s="13">
        <v>0</v>
      </c>
      <c r="I156" s="14">
        <v>0</v>
      </c>
      <c r="J156" s="7"/>
      <c r="K156" s="414"/>
    </row>
    <row r="157" spans="1:11" s="23" customFormat="1" ht="8.65" customHeight="1">
      <c r="A157" s="72"/>
      <c r="B157" s="9"/>
      <c r="C157" s="10" t="s">
        <v>102</v>
      </c>
      <c r="D157" s="4"/>
      <c r="E157" s="13">
        <v>0</v>
      </c>
      <c r="F157" s="13">
        <v>0</v>
      </c>
      <c r="G157" s="13">
        <v>0</v>
      </c>
      <c r="H157" s="13">
        <v>0</v>
      </c>
      <c r="I157" s="14">
        <v>0</v>
      </c>
      <c r="J157" s="7"/>
      <c r="K157" s="414"/>
    </row>
    <row r="158" spans="1:11" s="23" customFormat="1" ht="8.65" customHeight="1">
      <c r="A158" s="10" t="s">
        <v>107</v>
      </c>
      <c r="B158" s="9"/>
      <c r="C158" s="10" t="s">
        <v>101</v>
      </c>
      <c r="D158" s="4"/>
      <c r="E158" s="13">
        <v>0</v>
      </c>
      <c r="F158" s="13">
        <v>0</v>
      </c>
      <c r="G158" s="13">
        <v>0</v>
      </c>
      <c r="H158" s="13">
        <v>0</v>
      </c>
      <c r="I158" s="14">
        <v>0</v>
      </c>
      <c r="J158" s="7"/>
      <c r="K158" s="414"/>
    </row>
    <row r="159" spans="1:11" s="23" customFormat="1" ht="8.65" customHeight="1">
      <c r="A159" s="72"/>
      <c r="B159" s="9"/>
      <c r="C159" s="10" t="s">
        <v>102</v>
      </c>
      <c r="D159" s="4"/>
      <c r="E159" s="13">
        <v>0</v>
      </c>
      <c r="F159" s="13">
        <v>0</v>
      </c>
      <c r="G159" s="13">
        <v>0</v>
      </c>
      <c r="H159" s="13">
        <v>0</v>
      </c>
      <c r="I159" s="14">
        <v>0</v>
      </c>
      <c r="J159" s="7"/>
      <c r="K159" s="414"/>
    </row>
    <row r="160" spans="1:11" s="23" customFormat="1" ht="8.65" customHeight="1">
      <c r="A160" s="10" t="s">
        <v>108</v>
      </c>
      <c r="B160" s="9"/>
      <c r="C160" s="10" t="s">
        <v>101</v>
      </c>
      <c r="D160" s="4"/>
      <c r="E160" s="13">
        <v>14500</v>
      </c>
      <c r="F160" s="13">
        <v>14500</v>
      </c>
      <c r="G160" s="13">
        <v>14500</v>
      </c>
      <c r="H160" s="13">
        <v>14500</v>
      </c>
      <c r="I160" s="14">
        <v>14500</v>
      </c>
      <c r="J160" s="7"/>
      <c r="K160" s="414"/>
    </row>
    <row r="161" spans="1:11" s="23" customFormat="1" ht="8.65" customHeight="1">
      <c r="A161" s="72"/>
      <c r="B161" s="9"/>
      <c r="C161" s="10" t="s">
        <v>102</v>
      </c>
      <c r="D161" s="4"/>
      <c r="E161" s="13">
        <v>0</v>
      </c>
      <c r="F161" s="13">
        <v>0</v>
      </c>
      <c r="G161" s="13">
        <v>0</v>
      </c>
      <c r="H161" s="13">
        <v>0</v>
      </c>
      <c r="I161" s="14">
        <v>0</v>
      </c>
      <c r="J161" s="7"/>
      <c r="K161" s="414"/>
    </row>
    <row r="162" spans="1:11" s="23" customFormat="1" ht="8.65" customHeight="1">
      <c r="A162" s="10" t="s">
        <v>109</v>
      </c>
      <c r="B162" s="9"/>
      <c r="C162" s="10" t="s">
        <v>101</v>
      </c>
      <c r="D162" s="4"/>
      <c r="E162" s="13">
        <v>61500</v>
      </c>
      <c r="F162" s="13">
        <v>61000</v>
      </c>
      <c r="G162" s="13">
        <v>58500</v>
      </c>
      <c r="H162" s="13">
        <v>59000</v>
      </c>
      <c r="I162" s="14">
        <v>58000</v>
      </c>
      <c r="J162" s="7"/>
      <c r="K162" s="414"/>
    </row>
    <row r="163" spans="1:11" s="23" customFormat="1" ht="8.65" customHeight="1">
      <c r="A163" s="72"/>
      <c r="B163" s="9"/>
      <c r="C163" s="10" t="s">
        <v>102</v>
      </c>
      <c r="D163" s="4"/>
      <c r="E163" s="13">
        <v>0</v>
      </c>
      <c r="F163" s="13">
        <v>0</v>
      </c>
      <c r="G163" s="13">
        <v>0</v>
      </c>
      <c r="H163" s="13">
        <v>0</v>
      </c>
      <c r="I163" s="14">
        <v>0</v>
      </c>
      <c r="J163" s="7"/>
      <c r="K163" s="414"/>
    </row>
    <row r="164" spans="1:11" s="23" customFormat="1" ht="8.65" customHeight="1">
      <c r="A164" s="10" t="s">
        <v>219</v>
      </c>
      <c r="B164" s="9"/>
      <c r="C164" s="10" t="s">
        <v>101</v>
      </c>
      <c r="D164" s="4"/>
      <c r="E164" s="13">
        <v>12700</v>
      </c>
      <c r="F164" s="13">
        <v>12700</v>
      </c>
      <c r="G164" s="13">
        <v>10911</v>
      </c>
      <c r="H164" s="13">
        <v>21700</v>
      </c>
      <c r="I164" s="14">
        <v>21850</v>
      </c>
      <c r="J164" s="7"/>
      <c r="K164" s="414"/>
    </row>
    <row r="165" spans="1:11" s="23" customFormat="1" ht="8.65" customHeight="1">
      <c r="A165" s="72"/>
      <c r="B165" s="9"/>
      <c r="C165" s="10" t="s">
        <v>102</v>
      </c>
      <c r="D165" s="4"/>
      <c r="E165" s="13">
        <v>0</v>
      </c>
      <c r="F165" s="13">
        <v>0</v>
      </c>
      <c r="G165" s="13">
        <v>0</v>
      </c>
      <c r="H165" s="13">
        <v>0</v>
      </c>
      <c r="I165" s="14">
        <v>0</v>
      </c>
      <c r="J165" s="7"/>
      <c r="K165" s="414"/>
    </row>
    <row r="166" spans="1:11" s="23" customFormat="1" ht="8.65" customHeight="1">
      <c r="A166" s="10" t="s">
        <v>110</v>
      </c>
      <c r="B166" s="9"/>
      <c r="C166" s="10" t="s">
        <v>101</v>
      </c>
      <c r="D166" s="4"/>
      <c r="E166" s="13">
        <v>0</v>
      </c>
      <c r="F166" s="13">
        <v>0</v>
      </c>
      <c r="G166" s="13">
        <v>1845</v>
      </c>
      <c r="H166" s="13">
        <v>1900</v>
      </c>
      <c r="I166" s="14">
        <v>1900</v>
      </c>
      <c r="J166" s="7"/>
      <c r="K166" s="414"/>
    </row>
    <row r="167" spans="1:11" s="23" customFormat="1" ht="8.65" customHeight="1">
      <c r="A167" s="72"/>
      <c r="B167" s="9"/>
      <c r="C167" s="10" t="s">
        <v>102</v>
      </c>
      <c r="D167" s="4"/>
      <c r="E167" s="13">
        <v>0</v>
      </c>
      <c r="F167" s="13">
        <v>0</v>
      </c>
      <c r="G167" s="13">
        <v>0</v>
      </c>
      <c r="H167" s="13">
        <v>0</v>
      </c>
      <c r="I167" s="14">
        <v>0</v>
      </c>
      <c r="J167" s="7"/>
      <c r="K167" s="414"/>
    </row>
    <row r="168" spans="1:11" s="25" customFormat="1" ht="8.65" customHeight="1">
      <c r="A168" s="10" t="s">
        <v>111</v>
      </c>
      <c r="B168" s="5"/>
      <c r="C168" s="10" t="s">
        <v>112</v>
      </c>
      <c r="D168" s="4"/>
      <c r="E168" s="13">
        <v>0</v>
      </c>
      <c r="F168" s="13">
        <v>0</v>
      </c>
      <c r="G168" s="13">
        <v>0</v>
      </c>
      <c r="H168" s="13">
        <v>0</v>
      </c>
      <c r="I168" s="14">
        <v>0</v>
      </c>
      <c r="J168" s="7"/>
      <c r="K168" s="414"/>
    </row>
    <row r="169" spans="1:11" s="23" customFormat="1" ht="9.9499999999999993" customHeight="1">
      <c r="A169" s="10"/>
      <c r="B169" s="9"/>
      <c r="C169" s="131"/>
      <c r="D169" s="4"/>
      <c r="E169" s="13"/>
      <c r="F169" s="13"/>
      <c r="G169" s="13"/>
      <c r="H169" s="13"/>
      <c r="I169" s="13"/>
      <c r="J169" s="7"/>
      <c r="K169" s="414"/>
    </row>
    <row r="170" spans="1:11" s="25" customFormat="1" ht="9.9499999999999993" customHeight="1">
      <c r="A170" s="46" t="s">
        <v>220</v>
      </c>
      <c r="B170" s="126"/>
      <c r="C170" s="126"/>
      <c r="D170" s="91"/>
      <c r="E170" s="55">
        <v>158645</v>
      </c>
      <c r="F170" s="55">
        <v>158145</v>
      </c>
      <c r="G170" s="55">
        <v>158139</v>
      </c>
      <c r="H170" s="55">
        <v>155145</v>
      </c>
      <c r="I170" s="55">
        <v>159000</v>
      </c>
      <c r="J170" s="7"/>
      <c r="K170" s="414"/>
    </row>
    <row r="171" spans="1:11" s="25" customFormat="1" ht="9.9499999999999993" customHeight="1">
      <c r="A171" s="46" t="s">
        <v>113</v>
      </c>
      <c r="B171" s="126"/>
      <c r="C171" s="126"/>
      <c r="D171" s="91"/>
      <c r="E171" s="55">
        <v>0</v>
      </c>
      <c r="F171" s="55">
        <v>0</v>
      </c>
      <c r="G171" s="55">
        <v>0</v>
      </c>
      <c r="H171" s="55">
        <v>0</v>
      </c>
      <c r="I171" s="55">
        <v>40853</v>
      </c>
      <c r="J171" s="7"/>
      <c r="K171" s="414"/>
    </row>
    <row r="172" spans="1:11" s="25" customFormat="1" ht="9.9499999999999993" customHeight="1">
      <c r="A172" s="2"/>
      <c r="B172" s="3"/>
      <c r="C172" s="3"/>
      <c r="D172" s="2"/>
      <c r="E172" s="7"/>
      <c r="F172" s="7"/>
      <c r="G172" s="7"/>
      <c r="H172" s="7"/>
      <c r="I172" s="7"/>
      <c r="J172" s="7"/>
      <c r="K172" s="414"/>
    </row>
    <row r="173" spans="1:11" s="25" customFormat="1" ht="9.9499999999999993" customHeight="1">
      <c r="A173" s="46" t="s">
        <v>114</v>
      </c>
      <c r="B173" s="120"/>
      <c r="C173" s="120"/>
      <c r="D173" s="91"/>
      <c r="E173" s="55">
        <v>158645</v>
      </c>
      <c r="F173" s="55">
        <v>158145</v>
      </c>
      <c r="G173" s="55">
        <v>158139</v>
      </c>
      <c r="H173" s="55">
        <v>155145</v>
      </c>
      <c r="I173" s="55">
        <v>199853</v>
      </c>
      <c r="J173" s="7"/>
      <c r="K173" s="414"/>
    </row>
    <row r="174" spans="1:11" s="25" customFormat="1" ht="8.65" customHeight="1">
      <c r="A174" s="66" t="s">
        <v>115</v>
      </c>
      <c r="B174" s="132"/>
      <c r="C174" s="132"/>
      <c r="D174" s="67"/>
      <c r="E174" s="1187">
        <v>0</v>
      </c>
      <c r="F174" s="1187">
        <v>0</v>
      </c>
      <c r="G174" s="1187">
        <v>0</v>
      </c>
      <c r="H174" s="1187">
        <v>0</v>
      </c>
      <c r="I174" s="1185">
        <v>0</v>
      </c>
      <c r="J174" s="7"/>
      <c r="K174" s="414"/>
    </row>
    <row r="175" spans="1:11" s="25" customFormat="1" ht="8.65" customHeight="1">
      <c r="A175" s="11" t="s">
        <v>116</v>
      </c>
      <c r="B175" s="133"/>
      <c r="C175" s="133"/>
      <c r="D175" s="68"/>
      <c r="E175" s="1188"/>
      <c r="F175" s="1188"/>
      <c r="G175" s="1188"/>
      <c r="H175" s="1188"/>
      <c r="I175" s="1186"/>
      <c r="J175" s="7"/>
      <c r="K175" s="414"/>
    </row>
    <row r="176" spans="1:11" s="25" customFormat="1" ht="9.9499999999999993" customHeight="1">
      <c r="A176" s="46" t="s">
        <v>117</v>
      </c>
      <c r="B176" s="120"/>
      <c r="C176" s="120"/>
      <c r="D176" s="91"/>
      <c r="E176" s="55">
        <v>158645</v>
      </c>
      <c r="F176" s="55">
        <v>158145</v>
      </c>
      <c r="G176" s="55">
        <v>158139</v>
      </c>
      <c r="H176" s="55">
        <v>155145</v>
      </c>
      <c r="I176" s="55">
        <v>199853</v>
      </c>
      <c r="J176" s="7"/>
      <c r="K176" s="414"/>
    </row>
    <row r="177" spans="1:11" s="23" customFormat="1" ht="9.9499999999999993" customHeight="1" thickBot="1">
      <c r="A177" s="2"/>
      <c r="B177" s="7"/>
      <c r="C177" s="7"/>
      <c r="D177" s="2"/>
      <c r="E177" s="7"/>
      <c r="F177" s="7"/>
      <c r="G177" s="7"/>
      <c r="H177" s="7"/>
      <c r="I177" s="7"/>
      <c r="J177" s="7"/>
      <c r="K177" s="414"/>
    </row>
    <row r="178" spans="1:11" s="25" customFormat="1" ht="9.9499999999999993" customHeight="1" thickBot="1">
      <c r="A178" s="77" t="s">
        <v>118</v>
      </c>
      <c r="B178" s="122"/>
      <c r="C178" s="3"/>
      <c r="D178" s="30"/>
      <c r="E178" s="7"/>
      <c r="F178" s="7"/>
      <c r="G178" s="7"/>
      <c r="H178" s="7"/>
      <c r="I178" s="7"/>
      <c r="J178" s="7"/>
      <c r="K178" s="414"/>
    </row>
    <row r="179" spans="1:11" s="23" customFormat="1" ht="9.9499999999999993" customHeight="1">
      <c r="A179" s="2"/>
      <c r="B179" s="7"/>
      <c r="C179" s="7"/>
      <c r="D179" s="2"/>
      <c r="E179" s="7"/>
      <c r="F179" s="7"/>
      <c r="G179" s="7"/>
      <c r="H179" s="7"/>
      <c r="I179" s="7"/>
      <c r="J179" s="7"/>
      <c r="K179" s="414"/>
    </row>
    <row r="180" spans="1:11" s="43" customFormat="1" ht="9.9499999999999993" customHeight="1">
      <c r="A180" s="70" t="s">
        <v>119</v>
      </c>
      <c r="B180" s="120"/>
      <c r="C180" s="120"/>
      <c r="D180" s="71"/>
      <c r="E180" s="69">
        <v>-66162</v>
      </c>
      <c r="F180" s="69">
        <v>84655</v>
      </c>
      <c r="G180" s="69">
        <v>28897</v>
      </c>
      <c r="H180" s="69">
        <v>-26315</v>
      </c>
      <c r="I180" s="69">
        <v>12769</v>
      </c>
      <c r="J180" s="56"/>
      <c r="K180" s="414"/>
    </row>
    <row r="181" spans="1:11" s="43" customFormat="1" ht="9.9499999999999993" customHeight="1">
      <c r="A181" s="70" t="s">
        <v>120</v>
      </c>
      <c r="B181" s="120"/>
      <c r="C181" s="120"/>
      <c r="D181" s="71"/>
      <c r="E181" s="69">
        <v>0</v>
      </c>
      <c r="F181" s="69">
        <v>0</v>
      </c>
      <c r="G181" s="69">
        <v>0</v>
      </c>
      <c r="H181" s="69">
        <v>0</v>
      </c>
      <c r="I181" s="69">
        <v>40853</v>
      </c>
      <c r="J181" s="56"/>
      <c r="K181" s="414"/>
    </row>
    <row r="182" spans="1:11" s="23" customFormat="1" ht="9.9499999999999993" customHeight="1" thickBot="1">
      <c r="A182" s="65"/>
      <c r="B182" s="121"/>
      <c r="C182" s="121"/>
      <c r="D182" s="4"/>
      <c r="E182" s="13"/>
      <c r="F182" s="13"/>
      <c r="G182" s="13"/>
      <c r="H182" s="13"/>
      <c r="I182" s="13"/>
      <c r="J182" s="7"/>
      <c r="K182" s="414"/>
    </row>
    <row r="183" spans="1:11" s="23" customFormat="1" ht="11.1" customHeight="1" thickTop="1" thickBot="1">
      <c r="A183" s="92" t="s">
        <v>258</v>
      </c>
      <c r="B183" s="134"/>
      <c r="C183" s="135"/>
      <c r="D183" s="93"/>
      <c r="E183" s="90">
        <v>-66162</v>
      </c>
      <c r="F183" s="90">
        <v>84655</v>
      </c>
      <c r="G183" s="90">
        <v>28897</v>
      </c>
      <c r="H183" s="90">
        <v>-26315</v>
      </c>
      <c r="I183" s="90">
        <v>53622</v>
      </c>
      <c r="J183" s="78"/>
      <c r="K183" s="414"/>
    </row>
    <row r="184" spans="1:11" s="40" customFormat="1" ht="12" customHeight="1" thickTop="1">
      <c r="A184" s="145">
        <v>50</v>
      </c>
      <c r="B184" s="127" t="s">
        <v>312</v>
      </c>
      <c r="C184" s="39"/>
      <c r="D184" s="1144" t="s">
        <v>29</v>
      </c>
      <c r="E184" s="1144"/>
      <c r="F184" s="1144"/>
      <c r="G184" s="1144"/>
      <c r="H184" s="1144"/>
      <c r="I184" s="76" t="s">
        <v>244</v>
      </c>
      <c r="J184" s="39"/>
      <c r="K184" s="414"/>
    </row>
    <row r="185" spans="1:11" s="41" customFormat="1" ht="9.9499999999999993" customHeight="1">
      <c r="A185" s="128"/>
      <c r="B185" s="29"/>
      <c r="C185" s="29"/>
      <c r="D185" s="27"/>
      <c r="E185" s="27"/>
      <c r="F185" s="27"/>
      <c r="G185" s="27"/>
      <c r="H185" s="27"/>
      <c r="I185" s="26"/>
      <c r="J185" s="29"/>
      <c r="K185" s="414"/>
    </row>
    <row r="186" spans="1:11" s="25" customFormat="1" ht="9.9499999999999993" customHeight="1" thickBot="1">
      <c r="A186" s="1"/>
      <c r="B186" s="3"/>
      <c r="C186" s="3"/>
      <c r="D186" s="94" t="s">
        <v>31</v>
      </c>
      <c r="E186" s="95">
        <v>2005</v>
      </c>
      <c r="F186" s="95">
        <v>2006</v>
      </c>
      <c r="G186" s="95">
        <v>2007</v>
      </c>
      <c r="H186" s="95">
        <v>2008</v>
      </c>
      <c r="I186" s="95">
        <v>2009</v>
      </c>
      <c r="J186" s="3"/>
      <c r="K186" s="414"/>
    </row>
    <row r="187" spans="1:11" s="23" customFormat="1" ht="9.9499999999999993" customHeight="1" thickBot="1">
      <c r="A187" s="1145" t="s">
        <v>121</v>
      </c>
      <c r="B187" s="1146"/>
      <c r="C187" s="1147"/>
      <c r="D187" s="64"/>
      <c r="E187" s="7"/>
      <c r="F187" s="7"/>
      <c r="G187" s="7"/>
      <c r="H187" s="7"/>
      <c r="I187" s="7"/>
      <c r="J187" s="7"/>
      <c r="K187" s="414"/>
    </row>
    <row r="188" spans="1:11" s="23" customFormat="1" ht="9.9499999999999993" customHeight="1">
      <c r="A188" s="2"/>
      <c r="B188" s="7"/>
      <c r="C188" s="7"/>
      <c r="D188" s="2"/>
      <c r="E188" s="7"/>
      <c r="F188" s="7"/>
      <c r="G188" s="7"/>
      <c r="H188" s="7"/>
      <c r="I188" s="7"/>
      <c r="J188" s="7"/>
      <c r="K188" s="414"/>
    </row>
    <row r="189" spans="1:11" s="43" customFormat="1" ht="9.9499999999999993" customHeight="1">
      <c r="A189" s="42" t="s">
        <v>122</v>
      </c>
      <c r="B189" s="56"/>
      <c r="C189" s="56"/>
      <c r="D189" s="109"/>
      <c r="E189" s="56"/>
      <c r="F189" s="56"/>
      <c r="G189" s="56"/>
      <c r="H189" s="7"/>
      <c r="I189" s="56"/>
      <c r="J189" s="56"/>
      <c r="K189" s="414"/>
    </row>
    <row r="190" spans="1:11" s="23" customFormat="1" ht="8.65" customHeight="1">
      <c r="A190" s="2"/>
      <c r="B190" s="7"/>
      <c r="C190" s="7"/>
      <c r="D190" s="2"/>
      <c r="E190" s="7"/>
      <c r="F190" s="7"/>
      <c r="G190" s="7"/>
      <c r="H190" s="7"/>
      <c r="I190" s="7"/>
      <c r="J190" s="7"/>
      <c r="K190" s="414"/>
    </row>
    <row r="191" spans="1:11" s="23" customFormat="1" ht="8.65" customHeight="1">
      <c r="A191" s="10" t="s">
        <v>123</v>
      </c>
      <c r="B191" s="118"/>
      <c r="C191" s="118"/>
      <c r="D191" s="4"/>
      <c r="E191" s="13">
        <v>0</v>
      </c>
      <c r="F191" s="13">
        <v>0</v>
      </c>
      <c r="G191" s="13">
        <v>0</v>
      </c>
      <c r="H191" s="13">
        <v>0</v>
      </c>
      <c r="I191" s="14">
        <v>0</v>
      </c>
      <c r="J191" s="7"/>
      <c r="K191" s="414"/>
    </row>
    <row r="192" spans="1:11" s="23" customFormat="1" ht="8.65" customHeight="1">
      <c r="A192" s="10" t="s">
        <v>124</v>
      </c>
      <c r="B192" s="118"/>
      <c r="C192" s="118"/>
      <c r="D192" s="4"/>
      <c r="E192" s="13">
        <v>0</v>
      </c>
      <c r="F192" s="13">
        <v>0</v>
      </c>
      <c r="G192" s="13">
        <v>0</v>
      </c>
      <c r="H192" s="13">
        <v>0</v>
      </c>
      <c r="I192" s="14">
        <v>0</v>
      </c>
      <c r="J192" s="7"/>
      <c r="K192" s="414"/>
    </row>
    <row r="193" spans="1:11" s="23" customFormat="1" ht="8.65" customHeight="1">
      <c r="A193" s="10" t="s">
        <v>125</v>
      </c>
      <c r="B193" s="118"/>
      <c r="C193" s="118"/>
      <c r="D193" s="4"/>
      <c r="E193" s="13">
        <v>0</v>
      </c>
      <c r="F193" s="13">
        <v>-25814</v>
      </c>
      <c r="G193" s="13">
        <v>0</v>
      </c>
      <c r="H193" s="13">
        <v>-18369</v>
      </c>
      <c r="I193" s="14">
        <v>0</v>
      </c>
      <c r="J193" s="7"/>
      <c r="K193" s="414"/>
    </row>
    <row r="194" spans="1:11" s="23" customFormat="1" ht="8.65" customHeight="1">
      <c r="A194" s="10" t="s">
        <v>126</v>
      </c>
      <c r="B194" s="118"/>
      <c r="C194" s="118"/>
      <c r="D194" s="4"/>
      <c r="E194" s="13">
        <v>0</v>
      </c>
      <c r="F194" s="13">
        <v>-5000</v>
      </c>
      <c r="G194" s="13">
        <v>0</v>
      </c>
      <c r="H194" s="13">
        <v>0</v>
      </c>
      <c r="I194" s="14">
        <v>0</v>
      </c>
      <c r="J194" s="7"/>
      <c r="K194" s="414"/>
    </row>
    <row r="195" spans="1:11" s="23" customFormat="1" ht="8.65" customHeight="1">
      <c r="A195" s="10" t="s">
        <v>127</v>
      </c>
      <c r="B195" s="118"/>
      <c r="C195" s="118"/>
      <c r="D195" s="4"/>
      <c r="E195" s="13">
        <v>0</v>
      </c>
      <c r="F195" s="13">
        <v>0</v>
      </c>
      <c r="G195" s="13">
        <v>0</v>
      </c>
      <c r="H195" s="13">
        <v>0</v>
      </c>
      <c r="I195" s="14">
        <v>0</v>
      </c>
      <c r="J195" s="7"/>
      <c r="K195" s="414"/>
    </row>
    <row r="196" spans="1:11" s="23" customFormat="1" ht="8.65" customHeight="1">
      <c r="A196" s="10" t="s">
        <v>128</v>
      </c>
      <c r="B196" s="118"/>
      <c r="C196" s="118"/>
      <c r="D196" s="4"/>
      <c r="E196" s="13">
        <v>0</v>
      </c>
      <c r="F196" s="13">
        <v>0</v>
      </c>
      <c r="G196" s="13">
        <v>0</v>
      </c>
      <c r="H196" s="13">
        <v>0</v>
      </c>
      <c r="I196" s="14">
        <v>0</v>
      </c>
      <c r="J196" s="7"/>
      <c r="K196" s="414"/>
    </row>
    <row r="197" spans="1:11" s="23" customFormat="1" ht="8.65" customHeight="1">
      <c r="A197" s="10" t="s">
        <v>129</v>
      </c>
      <c r="B197" s="118"/>
      <c r="C197" s="118"/>
      <c r="D197" s="4"/>
      <c r="E197" s="13">
        <v>0</v>
      </c>
      <c r="F197" s="13">
        <v>0</v>
      </c>
      <c r="G197" s="13">
        <v>0</v>
      </c>
      <c r="H197" s="13">
        <v>0</v>
      </c>
      <c r="I197" s="14">
        <v>0</v>
      </c>
      <c r="J197" s="7"/>
      <c r="K197" s="414"/>
    </row>
    <row r="198" spans="1:11" s="23" customFormat="1" ht="8.65" customHeight="1">
      <c r="A198" s="10" t="s">
        <v>130</v>
      </c>
      <c r="B198" s="118"/>
      <c r="C198" s="118"/>
      <c r="D198" s="4"/>
      <c r="E198" s="13">
        <v>-16146</v>
      </c>
      <c r="F198" s="13">
        <v>-18606</v>
      </c>
      <c r="G198" s="13">
        <v>17423</v>
      </c>
      <c r="H198" s="13">
        <v>-1999</v>
      </c>
      <c r="I198" s="14">
        <v>-67035</v>
      </c>
      <c r="J198" s="7"/>
      <c r="K198" s="414"/>
    </row>
    <row r="199" spans="1:11" s="23" customFormat="1" ht="8.65" customHeight="1">
      <c r="A199" s="10" t="s">
        <v>131</v>
      </c>
      <c r="B199" s="118"/>
      <c r="C199" s="118"/>
      <c r="D199" s="4"/>
      <c r="E199" s="13">
        <v>0</v>
      </c>
      <c r="F199" s="13">
        <v>-20327</v>
      </c>
      <c r="G199" s="13">
        <v>25000</v>
      </c>
      <c r="H199" s="13">
        <v>-158440</v>
      </c>
      <c r="I199" s="14">
        <v>-11786</v>
      </c>
      <c r="J199" s="7"/>
      <c r="K199" s="414"/>
    </row>
    <row r="200" spans="1:11" s="25" customFormat="1" ht="8.65" customHeight="1">
      <c r="A200" s="10" t="s">
        <v>132</v>
      </c>
      <c r="B200" s="19"/>
      <c r="C200" s="19"/>
      <c r="D200" s="4"/>
      <c r="E200" s="13">
        <v>0</v>
      </c>
      <c r="F200" s="13">
        <v>0</v>
      </c>
      <c r="G200" s="13">
        <v>0</v>
      </c>
      <c r="H200" s="13">
        <v>0</v>
      </c>
      <c r="I200" s="14">
        <v>0</v>
      </c>
      <c r="J200" s="7"/>
      <c r="K200" s="414"/>
    </row>
    <row r="201" spans="1:11" s="23" customFormat="1" ht="8.65" customHeight="1">
      <c r="A201" s="46" t="s">
        <v>240</v>
      </c>
      <c r="B201" s="120"/>
      <c r="C201" s="120"/>
      <c r="D201" s="71"/>
      <c r="E201" s="56"/>
      <c r="F201" s="56"/>
      <c r="G201" s="56"/>
      <c r="H201" s="56"/>
      <c r="I201" s="56"/>
      <c r="J201" s="7"/>
      <c r="K201" s="414"/>
    </row>
    <row r="202" spans="1:11" s="23" customFormat="1" ht="9.9499999999999993" customHeight="1">
      <c r="A202" s="96" t="s">
        <v>259</v>
      </c>
      <c r="B202" s="136"/>
      <c r="C202" s="120"/>
      <c r="D202" s="93"/>
      <c r="E202" s="90">
        <v>-16146</v>
      </c>
      <c r="F202" s="90">
        <v>-69747</v>
      </c>
      <c r="G202" s="90">
        <v>42423</v>
      </c>
      <c r="H202" s="90">
        <v>-178808</v>
      </c>
      <c r="I202" s="90">
        <v>-78821</v>
      </c>
      <c r="J202" s="79">
        <v>-301099</v>
      </c>
      <c r="K202" s="414"/>
    </row>
    <row r="203" spans="1:11" s="23" customFormat="1" ht="9.9499999999999993" customHeight="1">
      <c r="A203" s="2"/>
      <c r="B203" s="7"/>
      <c r="C203" s="7"/>
      <c r="D203" s="2"/>
      <c r="E203" s="7"/>
      <c r="F203" s="7"/>
      <c r="G203" s="7"/>
      <c r="H203" s="7"/>
      <c r="I203" s="7"/>
      <c r="J203" s="7"/>
      <c r="K203" s="414"/>
    </row>
    <row r="204" spans="1:11" s="43" customFormat="1" ht="9.9499999999999993" customHeight="1">
      <c r="A204" s="42" t="s">
        <v>133</v>
      </c>
      <c r="B204" s="56"/>
      <c r="C204" s="56"/>
      <c r="D204" s="109"/>
      <c r="E204" s="56"/>
      <c r="F204" s="56"/>
      <c r="G204" s="56"/>
      <c r="H204" s="56"/>
      <c r="I204" s="56"/>
      <c r="J204" s="56"/>
      <c r="K204" s="414"/>
    </row>
    <row r="205" spans="1:11" s="23" customFormat="1" ht="8.65" customHeight="1">
      <c r="A205" s="1"/>
      <c r="B205" s="7"/>
      <c r="C205" s="7"/>
      <c r="D205" s="1"/>
      <c r="E205" s="7"/>
      <c r="F205" s="7"/>
      <c r="G205" s="7"/>
      <c r="H205" s="7"/>
      <c r="I205" s="7"/>
      <c r="J205" s="7"/>
      <c r="K205" s="414"/>
    </row>
    <row r="206" spans="1:11" s="23" customFormat="1" ht="9.9499999999999993" customHeight="1">
      <c r="A206" s="42" t="s">
        <v>134</v>
      </c>
      <c r="B206" s="7"/>
      <c r="C206" s="7"/>
      <c r="D206" s="1"/>
      <c r="E206" s="7"/>
      <c r="F206" s="7"/>
      <c r="G206" s="7"/>
      <c r="H206" s="7"/>
      <c r="I206" s="7"/>
      <c r="J206" s="7"/>
      <c r="K206" s="414"/>
    </row>
    <row r="207" spans="1:11" s="23" customFormat="1" ht="8.65" customHeight="1">
      <c r="A207" s="10" t="s">
        <v>135</v>
      </c>
      <c r="B207" s="118"/>
      <c r="C207" s="118"/>
      <c r="D207" s="4"/>
      <c r="E207" s="13">
        <v>16146</v>
      </c>
      <c r="F207" s="13">
        <v>83247</v>
      </c>
      <c r="G207" s="13">
        <v>18172</v>
      </c>
      <c r="H207" s="13">
        <v>178808</v>
      </c>
      <c r="I207" s="14">
        <v>189564</v>
      </c>
      <c r="J207" s="7"/>
      <c r="K207" s="414"/>
    </row>
    <row r="208" spans="1:11" s="23" customFormat="1" ht="8.65" customHeight="1">
      <c r="A208" s="10" t="s">
        <v>136</v>
      </c>
      <c r="B208" s="118"/>
      <c r="C208" s="118"/>
      <c r="D208" s="4"/>
      <c r="E208" s="13">
        <v>0</v>
      </c>
      <c r="F208" s="13">
        <v>0</v>
      </c>
      <c r="G208" s="13">
        <v>0</v>
      </c>
      <c r="H208" s="13">
        <v>0</v>
      </c>
      <c r="I208" s="14">
        <v>0</v>
      </c>
      <c r="J208" s="7"/>
      <c r="K208" s="414"/>
    </row>
    <row r="209" spans="1:11" s="23" customFormat="1" ht="8.65" customHeight="1">
      <c r="A209" s="10" t="s">
        <v>137</v>
      </c>
      <c r="B209" s="118"/>
      <c r="C209" s="118"/>
      <c r="D209" s="4"/>
      <c r="E209" s="13">
        <v>0</v>
      </c>
      <c r="F209" s="13">
        <v>0</v>
      </c>
      <c r="G209" s="13">
        <v>0</v>
      </c>
      <c r="H209" s="13">
        <v>0</v>
      </c>
      <c r="I209" s="14">
        <v>0</v>
      </c>
      <c r="J209" s="7"/>
      <c r="K209" s="414"/>
    </row>
    <row r="210" spans="1:11" s="25" customFormat="1" ht="8.65" customHeight="1">
      <c r="A210" s="10" t="s">
        <v>138</v>
      </c>
      <c r="B210" s="19"/>
      <c r="C210" s="19"/>
      <c r="D210" s="4"/>
      <c r="E210" s="13">
        <v>0</v>
      </c>
      <c r="F210" s="13">
        <v>0</v>
      </c>
      <c r="G210" s="13">
        <v>0</v>
      </c>
      <c r="H210" s="13">
        <v>0</v>
      </c>
      <c r="I210" s="14">
        <v>0</v>
      </c>
      <c r="J210" s="7"/>
      <c r="K210" s="414"/>
    </row>
    <row r="211" spans="1:11" s="25" customFormat="1" ht="8.65" customHeight="1">
      <c r="A211" s="10" t="s">
        <v>139</v>
      </c>
      <c r="B211" s="19"/>
      <c r="C211" s="19"/>
      <c r="D211" s="4"/>
      <c r="E211" s="13">
        <v>0</v>
      </c>
      <c r="F211" s="13">
        <v>0</v>
      </c>
      <c r="G211" s="13">
        <v>0</v>
      </c>
      <c r="H211" s="13">
        <v>0</v>
      </c>
      <c r="I211" s="14">
        <v>0</v>
      </c>
      <c r="J211" s="7"/>
      <c r="K211" s="414"/>
    </row>
    <row r="212" spans="1:11" s="25" customFormat="1" ht="8.65" customHeight="1">
      <c r="A212" s="10" t="s">
        <v>140</v>
      </c>
      <c r="B212" s="19"/>
      <c r="C212" s="19"/>
      <c r="D212" s="4"/>
      <c r="E212" s="13">
        <v>0</v>
      </c>
      <c r="F212" s="13">
        <v>0</v>
      </c>
      <c r="G212" s="13">
        <v>0</v>
      </c>
      <c r="H212" s="13">
        <v>0</v>
      </c>
      <c r="I212" s="14">
        <v>0</v>
      </c>
      <c r="J212" s="7"/>
      <c r="K212" s="414"/>
    </row>
    <row r="213" spans="1:11" s="25" customFormat="1" ht="8.65" customHeight="1">
      <c r="A213" s="10"/>
      <c r="B213" s="19"/>
      <c r="C213" s="19"/>
      <c r="D213" s="4"/>
      <c r="E213" s="13"/>
      <c r="F213" s="13"/>
      <c r="G213" s="13"/>
      <c r="H213" s="13"/>
      <c r="I213" s="13"/>
      <c r="J213" s="7"/>
      <c r="K213" s="414"/>
    </row>
    <row r="214" spans="1:11" s="25" customFormat="1" ht="9.9499999999999993" customHeight="1">
      <c r="A214" s="46" t="s">
        <v>141</v>
      </c>
      <c r="B214" s="125"/>
      <c r="C214" s="125"/>
      <c r="D214" s="91"/>
      <c r="E214" s="55">
        <v>16146</v>
      </c>
      <c r="F214" s="55">
        <v>83247</v>
      </c>
      <c r="G214" s="55">
        <v>18172</v>
      </c>
      <c r="H214" s="55">
        <v>178808</v>
      </c>
      <c r="I214" s="55">
        <v>189564</v>
      </c>
      <c r="J214" s="7"/>
      <c r="K214" s="414"/>
    </row>
    <row r="215" spans="1:11" s="25" customFormat="1" ht="8.65" customHeight="1">
      <c r="A215" s="2"/>
      <c r="B215" s="3"/>
      <c r="C215" s="3"/>
      <c r="D215" s="2"/>
      <c r="E215" s="7"/>
      <c r="F215" s="7"/>
      <c r="G215" s="7"/>
      <c r="H215" s="7"/>
      <c r="I215" s="7"/>
      <c r="J215" s="7"/>
      <c r="K215" s="414"/>
    </row>
    <row r="216" spans="1:11" s="23" customFormat="1" ht="9.9499999999999993" customHeight="1">
      <c r="A216" s="42" t="s">
        <v>142</v>
      </c>
      <c r="B216" s="7"/>
      <c r="C216" s="7"/>
      <c r="D216" s="1"/>
      <c r="E216" s="7"/>
      <c r="F216" s="7"/>
      <c r="G216" s="7"/>
      <c r="H216" s="7"/>
      <c r="I216" s="7"/>
      <c r="J216" s="7"/>
      <c r="K216" s="414"/>
    </row>
    <row r="217" spans="1:11" s="25" customFormat="1" ht="8.65" customHeight="1">
      <c r="A217" s="10" t="s">
        <v>143</v>
      </c>
      <c r="B217" s="118"/>
      <c r="C217" s="118"/>
      <c r="D217" s="4"/>
      <c r="E217" s="13">
        <v>0</v>
      </c>
      <c r="F217" s="13">
        <v>0</v>
      </c>
      <c r="G217" s="13">
        <v>0</v>
      </c>
      <c r="H217" s="13">
        <v>0</v>
      </c>
      <c r="I217" s="14">
        <v>0</v>
      </c>
      <c r="J217" s="7"/>
      <c r="K217" s="414"/>
    </row>
    <row r="218" spans="1:11" s="25" customFormat="1" ht="8.65" customHeight="1">
      <c r="A218" s="10" t="s">
        <v>144</v>
      </c>
      <c r="B218" s="118"/>
      <c r="C218" s="118"/>
      <c r="D218" s="4"/>
      <c r="E218" s="13">
        <v>0</v>
      </c>
      <c r="F218" s="13">
        <v>0</v>
      </c>
      <c r="G218" s="13">
        <v>0</v>
      </c>
      <c r="H218" s="13">
        <v>0</v>
      </c>
      <c r="I218" s="14">
        <v>0</v>
      </c>
      <c r="J218" s="7"/>
      <c r="K218" s="414"/>
    </row>
    <row r="219" spans="1:11" s="25" customFormat="1" ht="8.65" customHeight="1">
      <c r="A219" s="10" t="s">
        <v>227</v>
      </c>
      <c r="B219" s="118"/>
      <c r="C219" s="118"/>
      <c r="D219" s="4"/>
      <c r="E219" s="13">
        <v>0</v>
      </c>
      <c r="F219" s="13">
        <v>0</v>
      </c>
      <c r="G219" s="13">
        <v>0</v>
      </c>
      <c r="H219" s="13">
        <v>0</v>
      </c>
      <c r="I219" s="14">
        <v>0</v>
      </c>
      <c r="J219" s="7"/>
      <c r="K219" s="414"/>
    </row>
    <row r="220" spans="1:11" s="25" customFormat="1" ht="8.65" customHeight="1">
      <c r="A220" s="10" t="s">
        <v>145</v>
      </c>
      <c r="B220" s="118"/>
      <c r="C220" s="118"/>
      <c r="D220" s="4"/>
      <c r="E220" s="13">
        <v>0</v>
      </c>
      <c r="F220" s="13">
        <v>0</v>
      </c>
      <c r="G220" s="13">
        <v>0</v>
      </c>
      <c r="H220" s="13">
        <v>0</v>
      </c>
      <c r="I220" s="14">
        <v>0</v>
      </c>
      <c r="J220" s="7"/>
      <c r="K220" s="414"/>
    </row>
    <row r="221" spans="1:11" s="25" customFormat="1" ht="8.65" customHeight="1">
      <c r="A221" s="10" t="s">
        <v>146</v>
      </c>
      <c r="B221" s="118"/>
      <c r="C221" s="118"/>
      <c r="D221" s="4"/>
      <c r="E221" s="13">
        <v>0</v>
      </c>
      <c r="F221" s="13">
        <v>0</v>
      </c>
      <c r="G221" s="13">
        <v>0</v>
      </c>
      <c r="H221" s="13">
        <v>0</v>
      </c>
      <c r="I221" s="14">
        <v>0</v>
      </c>
      <c r="J221" s="7"/>
      <c r="K221" s="414"/>
    </row>
    <row r="222" spans="1:11" s="25" customFormat="1" ht="8.65" customHeight="1">
      <c r="A222" s="10" t="s">
        <v>147</v>
      </c>
      <c r="B222" s="118"/>
      <c r="C222" s="118"/>
      <c r="D222" s="4"/>
      <c r="E222" s="13">
        <v>0</v>
      </c>
      <c r="F222" s="13">
        <v>13500</v>
      </c>
      <c r="G222" s="13">
        <v>60595</v>
      </c>
      <c r="H222" s="13">
        <v>0</v>
      </c>
      <c r="I222" s="14">
        <v>110743</v>
      </c>
      <c r="J222" s="7"/>
      <c r="K222" s="414"/>
    </row>
    <row r="223" spans="1:11" s="25" customFormat="1" ht="8.65" customHeight="1">
      <c r="A223" s="10" t="s">
        <v>148</v>
      </c>
      <c r="B223" s="118"/>
      <c r="C223" s="118"/>
      <c r="D223" s="4"/>
      <c r="E223" s="13">
        <v>0</v>
      </c>
      <c r="F223" s="13">
        <v>0</v>
      </c>
      <c r="G223" s="13">
        <v>0</v>
      </c>
      <c r="H223" s="13">
        <v>0</v>
      </c>
      <c r="I223" s="14">
        <v>0</v>
      </c>
      <c r="J223" s="7"/>
      <c r="K223" s="414"/>
    </row>
    <row r="224" spans="1:11" s="25" customFormat="1" ht="8.65" customHeight="1">
      <c r="A224" s="10" t="s">
        <v>149</v>
      </c>
      <c r="B224" s="118"/>
      <c r="C224" s="118"/>
      <c r="D224" s="4"/>
      <c r="E224" s="13">
        <v>0</v>
      </c>
      <c r="F224" s="13">
        <v>0</v>
      </c>
      <c r="G224" s="13">
        <v>0</v>
      </c>
      <c r="H224" s="13">
        <v>0</v>
      </c>
      <c r="I224" s="14">
        <v>0</v>
      </c>
      <c r="J224" s="7"/>
      <c r="K224" s="414"/>
    </row>
    <row r="225" spans="1:12" s="25" customFormat="1" ht="8.65" customHeight="1">
      <c r="A225" s="10" t="s">
        <v>150</v>
      </c>
      <c r="B225" s="118"/>
      <c r="C225" s="118"/>
      <c r="D225" s="4"/>
      <c r="E225" s="13">
        <v>0</v>
      </c>
      <c r="F225" s="13">
        <v>0</v>
      </c>
      <c r="G225" s="13">
        <v>0</v>
      </c>
      <c r="H225" s="13">
        <v>0</v>
      </c>
      <c r="I225" s="14">
        <v>0</v>
      </c>
      <c r="J225" s="7"/>
      <c r="K225" s="414"/>
    </row>
    <row r="226" spans="1:12" s="25" customFormat="1" ht="8.65" customHeight="1">
      <c r="A226" s="10"/>
      <c r="B226" s="118"/>
      <c r="C226" s="118"/>
      <c r="D226" s="4"/>
      <c r="E226" s="13"/>
      <c r="F226" s="13"/>
      <c r="G226" s="13"/>
      <c r="H226" s="13"/>
      <c r="I226" s="13"/>
      <c r="J226" s="7"/>
      <c r="K226" s="414"/>
    </row>
    <row r="227" spans="1:12" s="25" customFormat="1" ht="9.9499999999999993" customHeight="1">
      <c r="A227" s="46" t="s">
        <v>151</v>
      </c>
      <c r="B227" s="125"/>
      <c r="C227" s="125"/>
      <c r="D227" s="91"/>
      <c r="E227" s="55">
        <v>0</v>
      </c>
      <c r="F227" s="55">
        <v>13500</v>
      </c>
      <c r="G227" s="55">
        <v>60595</v>
      </c>
      <c r="H227" s="55">
        <v>0</v>
      </c>
      <c r="I227" s="55">
        <v>110743</v>
      </c>
      <c r="J227" s="7"/>
      <c r="K227" s="414"/>
    </row>
    <row r="228" spans="1:12" s="25" customFormat="1" ht="9.9499999999999993" customHeight="1" thickBot="1">
      <c r="A228" s="2"/>
      <c r="B228" s="3"/>
      <c r="C228" s="3"/>
      <c r="D228" s="2"/>
      <c r="E228" s="7"/>
      <c r="F228" s="7"/>
      <c r="G228" s="7"/>
      <c r="H228" s="7"/>
      <c r="I228" s="7"/>
      <c r="J228" s="7"/>
      <c r="K228" s="414"/>
    </row>
    <row r="229" spans="1:12" s="23" customFormat="1" ht="9.9499999999999993" customHeight="1" thickBot="1">
      <c r="A229" s="1145" t="s">
        <v>152</v>
      </c>
      <c r="B229" s="1146"/>
      <c r="C229" s="1147"/>
      <c r="D229" s="64"/>
      <c r="E229" s="7"/>
      <c r="F229" s="7"/>
      <c r="G229" s="7"/>
      <c r="H229" s="7"/>
      <c r="I229" s="7"/>
      <c r="J229" s="7"/>
      <c r="K229" s="414"/>
    </row>
    <row r="230" spans="1:12" s="25" customFormat="1" ht="9.9499999999999993" customHeight="1">
      <c r="A230" s="2"/>
      <c r="B230" s="3"/>
      <c r="C230" s="3"/>
      <c r="D230" s="2"/>
      <c r="E230" s="7"/>
      <c r="F230" s="7"/>
      <c r="G230" s="7"/>
      <c r="H230" s="7"/>
      <c r="I230" s="7"/>
      <c r="J230" s="7"/>
      <c r="K230" s="414"/>
    </row>
    <row r="231" spans="1:12" s="25" customFormat="1" ht="8.65" customHeight="1">
      <c r="A231" s="10" t="s">
        <v>153</v>
      </c>
      <c r="B231" s="19"/>
      <c r="C231" s="19"/>
      <c r="D231" s="4"/>
      <c r="E231" s="13">
        <v>-66162</v>
      </c>
      <c r="F231" s="13">
        <v>84655</v>
      </c>
      <c r="G231" s="13">
        <v>28897</v>
      </c>
      <c r="H231" s="13">
        <v>-26315</v>
      </c>
      <c r="I231" s="13">
        <v>12769</v>
      </c>
      <c r="J231" s="7"/>
      <c r="K231" s="414"/>
    </row>
    <row r="232" spans="1:12" s="25" customFormat="1" ht="8.65" customHeight="1">
      <c r="A232" s="10" t="s">
        <v>154</v>
      </c>
      <c r="B232" s="19"/>
      <c r="C232" s="19"/>
      <c r="D232" s="4"/>
      <c r="E232" s="13">
        <v>-16146</v>
      </c>
      <c r="F232" s="13">
        <v>-69747</v>
      </c>
      <c r="G232" s="13">
        <v>42423</v>
      </c>
      <c r="H232" s="13">
        <v>-178808</v>
      </c>
      <c r="I232" s="13">
        <v>-78821</v>
      </c>
      <c r="J232" s="108" t="s">
        <v>271</v>
      </c>
      <c r="K232" s="414"/>
      <c r="L232" s="143"/>
    </row>
    <row r="233" spans="1:12" s="25" customFormat="1" ht="8.65" customHeight="1">
      <c r="A233" s="10" t="s">
        <v>155</v>
      </c>
      <c r="B233" s="19"/>
      <c r="C233" s="19"/>
      <c r="D233" s="4"/>
      <c r="E233" s="13">
        <v>76337</v>
      </c>
      <c r="F233" s="13">
        <v>173053</v>
      </c>
      <c r="G233" s="13">
        <v>229459</v>
      </c>
      <c r="H233" s="13">
        <v>-49978</v>
      </c>
      <c r="I233" s="13">
        <v>133801</v>
      </c>
      <c r="J233" s="33">
        <v>-301099</v>
      </c>
      <c r="K233" s="414"/>
    </row>
    <row r="234" spans="1:12" s="25" customFormat="1" ht="8.65" customHeight="1">
      <c r="A234" s="10"/>
      <c r="B234" s="19"/>
      <c r="C234" s="19"/>
      <c r="D234" s="4"/>
      <c r="E234" s="13"/>
      <c r="F234" s="13"/>
      <c r="G234" s="13"/>
      <c r="H234" s="13"/>
      <c r="I234" s="13"/>
      <c r="J234" s="7"/>
      <c r="K234" s="414"/>
    </row>
    <row r="235" spans="1:12" s="62" customFormat="1" ht="9.9499999999999993" customHeight="1">
      <c r="A235" s="1148" t="s">
        <v>260</v>
      </c>
      <c r="B235" s="1149"/>
      <c r="C235" s="1149"/>
      <c r="D235" s="1152"/>
      <c r="E235" s="1142">
        <v>-66162</v>
      </c>
      <c r="F235" s="1142">
        <v>84655</v>
      </c>
      <c r="G235" s="1142">
        <v>28897</v>
      </c>
      <c r="H235" s="1142">
        <v>-26315</v>
      </c>
      <c r="I235" s="1142">
        <v>12769</v>
      </c>
      <c r="J235" s="80"/>
      <c r="K235" s="414"/>
    </row>
    <row r="236" spans="1:12" s="62" customFormat="1" ht="9.9499999999999993" customHeight="1">
      <c r="A236" s="1150"/>
      <c r="B236" s="1151"/>
      <c r="C236" s="1151"/>
      <c r="D236" s="1153"/>
      <c r="E236" s="1143"/>
      <c r="F236" s="1143"/>
      <c r="G236" s="1143"/>
      <c r="H236" s="1143"/>
      <c r="I236" s="1143"/>
      <c r="J236" s="80"/>
      <c r="K236" s="414"/>
    </row>
    <row r="237" spans="1:12" s="25" customFormat="1" ht="9.9499999999999993" customHeight="1" thickBot="1">
      <c r="A237" s="2"/>
      <c r="B237" s="3"/>
      <c r="C237" s="3"/>
      <c r="D237" s="2"/>
      <c r="E237" s="7"/>
      <c r="F237" s="7"/>
      <c r="G237" s="7"/>
      <c r="H237" s="7"/>
      <c r="I237" s="7"/>
      <c r="J237" s="3"/>
      <c r="K237" s="414"/>
    </row>
    <row r="238" spans="1:12" s="23" customFormat="1" ht="9.9499999999999993" customHeight="1" thickBot="1">
      <c r="A238" s="1145" t="s">
        <v>156</v>
      </c>
      <c r="B238" s="1146"/>
      <c r="C238" s="1147"/>
      <c r="D238" s="64"/>
      <c r="E238" s="7"/>
      <c r="F238" s="7"/>
      <c r="G238" s="7"/>
      <c r="H238" s="7"/>
      <c r="I238" s="7"/>
      <c r="J238" s="7"/>
      <c r="K238" s="414"/>
    </row>
    <row r="239" spans="1:12" s="25" customFormat="1" ht="9.9499999999999993" customHeight="1">
      <c r="A239" s="2"/>
      <c r="B239" s="3"/>
      <c r="C239" s="3"/>
      <c r="D239" s="2"/>
      <c r="E239" s="7"/>
      <c r="F239" s="7"/>
      <c r="G239" s="7"/>
      <c r="H239" s="7"/>
      <c r="I239" s="7"/>
      <c r="J239" s="3"/>
      <c r="K239" s="414"/>
    </row>
    <row r="240" spans="1:12" s="25" customFormat="1" ht="8.65" customHeight="1">
      <c r="A240" s="10" t="s">
        <v>81</v>
      </c>
      <c r="B240" s="19"/>
      <c r="C240" s="19"/>
      <c r="D240" s="4"/>
      <c r="E240" s="13">
        <v>167735</v>
      </c>
      <c r="F240" s="13">
        <v>142667</v>
      </c>
      <c r="G240" s="13">
        <v>135127</v>
      </c>
      <c r="H240" s="13">
        <v>133306</v>
      </c>
      <c r="I240" s="13">
        <v>130092</v>
      </c>
      <c r="J240" s="3"/>
      <c r="K240" s="414"/>
    </row>
    <row r="241" spans="1:11" s="25" customFormat="1" ht="8.65" customHeight="1">
      <c r="A241" s="10" t="s">
        <v>157</v>
      </c>
      <c r="B241" s="19"/>
      <c r="C241" s="19"/>
      <c r="D241" s="4"/>
      <c r="E241" s="13">
        <v>87308</v>
      </c>
      <c r="F241" s="13">
        <v>90845</v>
      </c>
      <c r="G241" s="13">
        <v>91985</v>
      </c>
      <c r="H241" s="13">
        <v>99406</v>
      </c>
      <c r="I241" s="13">
        <v>95399</v>
      </c>
      <c r="J241" s="3"/>
      <c r="K241" s="414"/>
    </row>
    <row r="242" spans="1:11" s="25" customFormat="1" ht="8.65" customHeight="1">
      <c r="A242" s="10" t="s">
        <v>214</v>
      </c>
      <c r="B242" s="19"/>
      <c r="C242" s="19"/>
      <c r="D242" s="150"/>
      <c r="E242" s="13">
        <v>3616</v>
      </c>
      <c r="F242" s="13">
        <v>1502</v>
      </c>
      <c r="G242" s="13">
        <v>2985</v>
      </c>
      <c r="H242" s="13">
        <v>2961</v>
      </c>
      <c r="I242" s="14">
        <v>3051</v>
      </c>
      <c r="J242" s="3"/>
      <c r="K242" s="414"/>
    </row>
    <row r="243" spans="1:11" s="25" customFormat="1" ht="8.65" customHeight="1">
      <c r="A243" s="10" t="s">
        <v>215</v>
      </c>
      <c r="B243" s="19"/>
      <c r="C243" s="19"/>
      <c r="D243" s="150"/>
      <c r="E243" s="13">
        <v>0</v>
      </c>
      <c r="F243" s="13">
        <v>0</v>
      </c>
      <c r="G243" s="13">
        <v>0</v>
      </c>
      <c r="H243" s="13">
        <v>0</v>
      </c>
      <c r="I243" s="14">
        <v>0</v>
      </c>
      <c r="J243" s="3"/>
      <c r="K243" s="414"/>
    </row>
    <row r="244" spans="1:11" s="25" customFormat="1" ht="8.65" customHeight="1">
      <c r="A244" s="10" t="s">
        <v>203</v>
      </c>
      <c r="B244" s="19"/>
      <c r="C244" s="19"/>
      <c r="D244" s="150"/>
      <c r="E244" s="13">
        <v>0</v>
      </c>
      <c r="F244" s="13">
        <v>0</v>
      </c>
      <c r="G244" s="13">
        <v>0</v>
      </c>
      <c r="H244" s="13">
        <v>0</v>
      </c>
      <c r="I244" s="14">
        <v>0</v>
      </c>
      <c r="J244" s="3"/>
      <c r="K244" s="414"/>
    </row>
    <row r="245" spans="1:11" s="25" customFormat="1" ht="8.65" customHeight="1">
      <c r="A245" s="10"/>
      <c r="B245" s="19"/>
      <c r="C245" s="19"/>
      <c r="D245" s="4"/>
      <c r="E245" s="13"/>
      <c r="F245" s="13"/>
      <c r="G245" s="13"/>
      <c r="H245" s="13"/>
      <c r="I245" s="13"/>
      <c r="J245" s="3"/>
      <c r="K245" s="414"/>
    </row>
    <row r="246" spans="1:11" s="62" customFormat="1" ht="9.9499999999999993" customHeight="1">
      <c r="A246" s="46" t="s">
        <v>158</v>
      </c>
      <c r="B246" s="125"/>
      <c r="C246" s="125"/>
      <c r="D246" s="91"/>
      <c r="E246" s="55">
        <v>84043</v>
      </c>
      <c r="F246" s="55">
        <v>53324</v>
      </c>
      <c r="G246" s="55">
        <v>46127</v>
      </c>
      <c r="H246" s="55">
        <v>36861</v>
      </c>
      <c r="I246" s="55">
        <v>37744</v>
      </c>
      <c r="J246" s="81"/>
      <c r="K246" s="414"/>
    </row>
    <row r="247" spans="1:11" s="25" customFormat="1" ht="9.9499999999999993" customHeight="1" thickBot="1">
      <c r="A247" s="1"/>
      <c r="B247" s="3"/>
      <c r="C247" s="3"/>
      <c r="D247" s="1"/>
      <c r="E247" s="7"/>
      <c r="F247" s="7"/>
      <c r="G247" s="7"/>
      <c r="H247" s="7"/>
      <c r="I247" s="7"/>
      <c r="J247" s="3"/>
      <c r="K247" s="414"/>
    </row>
    <row r="248" spans="1:11" s="23" customFormat="1" ht="9.9499999999999993" customHeight="1" thickBot="1">
      <c r="A248" s="1145" t="s">
        <v>194</v>
      </c>
      <c r="B248" s="1146"/>
      <c r="C248" s="1146"/>
      <c r="D248" s="1147"/>
      <c r="E248" s="7"/>
      <c r="F248" s="7"/>
      <c r="G248" s="7"/>
      <c r="H248" s="7"/>
      <c r="I248" s="7"/>
      <c r="J248" s="7"/>
      <c r="K248" s="414"/>
    </row>
    <row r="249" spans="1:11" s="25" customFormat="1" ht="9.9499999999999993" customHeight="1">
      <c r="A249" s="3"/>
      <c r="B249" s="3"/>
      <c r="C249" s="3"/>
      <c r="D249" s="3"/>
      <c r="E249" s="3"/>
      <c r="F249" s="3"/>
      <c r="G249" s="2"/>
      <c r="H249" s="2"/>
      <c r="I249" s="3"/>
      <c r="J249" s="3"/>
      <c r="K249" s="414"/>
    </row>
    <row r="250" spans="1:11" s="62" customFormat="1" ht="9.9499999999999993" customHeight="1">
      <c r="A250" s="97" t="s">
        <v>196</v>
      </c>
      <c r="B250" s="81"/>
      <c r="C250" s="81"/>
      <c r="D250" s="82"/>
      <c r="E250" s="57"/>
      <c r="F250" s="57"/>
      <c r="G250" s="57"/>
      <c r="H250" s="57"/>
      <c r="I250" s="57"/>
      <c r="J250" s="81"/>
      <c r="K250" s="414"/>
    </row>
    <row r="251" spans="1:11" s="25" customFormat="1" ht="8.65" customHeight="1">
      <c r="A251" s="10" t="s">
        <v>162</v>
      </c>
      <c r="B251" s="19"/>
      <c r="C251" s="19"/>
      <c r="D251" s="150"/>
      <c r="E251" s="13">
        <v>165842</v>
      </c>
      <c r="F251" s="13">
        <v>141594</v>
      </c>
      <c r="G251" s="13">
        <v>133856</v>
      </c>
      <c r="H251" s="13">
        <v>132642</v>
      </c>
      <c r="I251" s="14">
        <v>129553</v>
      </c>
      <c r="J251" s="3"/>
      <c r="K251" s="414"/>
    </row>
    <row r="252" spans="1:11" s="25" customFormat="1" ht="8.65" customHeight="1">
      <c r="A252" s="18" t="s">
        <v>216</v>
      </c>
      <c r="B252" s="19"/>
      <c r="C252" s="19"/>
      <c r="D252" s="150"/>
      <c r="E252" s="13">
        <v>131100</v>
      </c>
      <c r="F252" s="13">
        <v>57800</v>
      </c>
      <c r="G252" s="13">
        <v>99100</v>
      </c>
      <c r="H252" s="13">
        <v>98200</v>
      </c>
      <c r="I252" s="14">
        <v>89050</v>
      </c>
      <c r="J252" s="3"/>
      <c r="K252" s="414"/>
    </row>
    <row r="253" spans="1:11" s="25" customFormat="1" ht="8.65" customHeight="1">
      <c r="A253" s="18"/>
      <c r="B253" s="19"/>
      <c r="C253" s="19"/>
      <c r="D253" s="5"/>
      <c r="E253" s="13"/>
      <c r="F253" s="13"/>
      <c r="G253" s="13"/>
      <c r="H253" s="13"/>
      <c r="I253" s="13"/>
      <c r="J253" s="3"/>
      <c r="K253" s="414"/>
    </row>
    <row r="254" spans="1:11" s="101" customFormat="1" ht="9.9499999999999993" customHeight="1">
      <c r="A254" s="98" t="s">
        <v>195</v>
      </c>
      <c r="B254" s="125"/>
      <c r="C254" s="125"/>
      <c r="D254" s="99"/>
      <c r="E254" s="55">
        <v>296942</v>
      </c>
      <c r="F254" s="55">
        <v>199394</v>
      </c>
      <c r="G254" s="55">
        <v>232956</v>
      </c>
      <c r="H254" s="55">
        <v>230842</v>
      </c>
      <c r="I254" s="55">
        <v>218603</v>
      </c>
      <c r="J254" s="100"/>
      <c r="K254" s="414"/>
    </row>
    <row r="255" spans="1:11" s="25" customFormat="1" ht="8.65" customHeight="1">
      <c r="A255" s="1"/>
      <c r="B255" s="3"/>
      <c r="C255" s="3"/>
      <c r="D255" s="1"/>
      <c r="E255" s="7"/>
      <c r="F255" s="7"/>
      <c r="G255" s="7"/>
      <c r="H255" s="7"/>
      <c r="I255" s="7"/>
      <c r="J255" s="3"/>
      <c r="K255" s="414"/>
    </row>
    <row r="256" spans="1:11" s="101" customFormat="1" ht="9.9499999999999993" customHeight="1">
      <c r="A256" s="97" t="s">
        <v>197</v>
      </c>
      <c r="B256" s="100"/>
      <c r="C256" s="100"/>
      <c r="D256" s="97"/>
      <c r="E256" s="56"/>
      <c r="F256" s="56"/>
      <c r="G256" s="56"/>
      <c r="H256" s="56"/>
      <c r="I256" s="56"/>
      <c r="J256" s="100"/>
      <c r="K256" s="414"/>
    </row>
    <row r="257" spans="1:11" s="25" customFormat="1" ht="8.65" customHeight="1">
      <c r="A257" s="10" t="s">
        <v>163</v>
      </c>
      <c r="B257" s="19"/>
      <c r="C257" s="19"/>
      <c r="D257" s="5"/>
      <c r="E257" s="13">
        <v>3986368</v>
      </c>
      <c r="F257" s="13">
        <v>3563168</v>
      </c>
      <c r="G257" s="13">
        <v>3459068</v>
      </c>
      <c r="H257" s="13">
        <v>3483291</v>
      </c>
      <c r="I257" s="13">
        <v>3531327</v>
      </c>
      <c r="J257" s="3"/>
      <c r="K257" s="414"/>
    </row>
    <row r="258" spans="1:11" s="25" customFormat="1" ht="8.65" customHeight="1">
      <c r="A258" s="18" t="s">
        <v>162</v>
      </c>
      <c r="B258" s="19"/>
      <c r="C258" s="19"/>
      <c r="D258" s="5"/>
      <c r="E258" s="13">
        <v>167735</v>
      </c>
      <c r="F258" s="13">
        <v>142667</v>
      </c>
      <c r="G258" s="13">
        <v>135127</v>
      </c>
      <c r="H258" s="13">
        <v>133306</v>
      </c>
      <c r="I258" s="13">
        <v>130092</v>
      </c>
      <c r="J258" s="3"/>
      <c r="K258" s="414"/>
    </row>
    <row r="259" spans="1:11" s="25" customFormat="1" ht="8.65" customHeight="1">
      <c r="A259" s="18"/>
      <c r="B259" s="19"/>
      <c r="C259" s="19"/>
      <c r="D259" s="5"/>
      <c r="E259" s="13"/>
      <c r="F259" s="13"/>
      <c r="G259" s="13"/>
      <c r="H259" s="13"/>
      <c r="I259" s="13"/>
      <c r="J259" s="3"/>
      <c r="K259" s="414"/>
    </row>
    <row r="260" spans="1:11" s="101" customFormat="1" ht="9.9499999999999993" customHeight="1">
      <c r="A260" s="102" t="s">
        <v>198</v>
      </c>
      <c r="B260" s="137"/>
      <c r="C260" s="137"/>
      <c r="D260" s="103"/>
      <c r="E260" s="104">
        <v>4.2077148923531391</v>
      </c>
      <c r="F260" s="104">
        <v>4.0039369459986176</v>
      </c>
      <c r="G260" s="104">
        <v>3.906456883761753</v>
      </c>
      <c r="H260" s="104">
        <v>3.8270130172873875</v>
      </c>
      <c r="I260" s="104">
        <v>3.6839409094654787</v>
      </c>
      <c r="J260" s="100"/>
      <c r="K260" s="414"/>
    </row>
    <row r="261" spans="1:11" s="62" customFormat="1" ht="9.9499999999999993" customHeight="1" thickBot="1">
      <c r="A261" s="83"/>
      <c r="B261" s="138"/>
      <c r="C261" s="138"/>
      <c r="D261" s="83"/>
      <c r="E261" s="84"/>
      <c r="F261" s="84"/>
      <c r="G261" s="84"/>
      <c r="H261" s="84"/>
      <c r="I261" s="84"/>
      <c r="J261" s="81"/>
      <c r="K261" s="414"/>
    </row>
    <row r="262" spans="1:11" s="23" customFormat="1" ht="9.9499999999999993" customHeight="1" thickBot="1">
      <c r="A262" s="1145" t="s">
        <v>164</v>
      </c>
      <c r="B262" s="1146"/>
      <c r="C262" s="1146"/>
      <c r="D262" s="1147"/>
      <c r="E262" s="7"/>
      <c r="F262" s="7"/>
      <c r="G262" s="7"/>
      <c r="H262" s="7"/>
      <c r="I262" s="7"/>
      <c r="J262" s="7"/>
      <c r="K262" s="414"/>
    </row>
    <row r="263" spans="1:11" s="25" customFormat="1" ht="9.9499999999999993" customHeight="1">
      <c r="A263" s="1"/>
      <c r="B263" s="3"/>
      <c r="C263" s="3"/>
      <c r="D263" s="1"/>
      <c r="E263" s="7"/>
      <c r="F263" s="7"/>
      <c r="G263" s="7"/>
      <c r="H263" s="7"/>
      <c r="I263" s="7"/>
      <c r="J263" s="3"/>
      <c r="K263" s="414"/>
    </row>
    <row r="264" spans="1:11" s="101" customFormat="1" ht="9.9499999999999993" customHeight="1">
      <c r="A264" s="42" t="s">
        <v>183</v>
      </c>
      <c r="B264" s="100"/>
      <c r="C264" s="100"/>
      <c r="D264" s="42"/>
      <c r="E264" s="56"/>
      <c r="F264" s="56"/>
      <c r="G264" s="56"/>
      <c r="H264" s="56"/>
      <c r="I264" s="56"/>
      <c r="J264" s="100"/>
      <c r="K264" s="414"/>
    </row>
    <row r="265" spans="1:11" s="25" customFormat="1" ht="9.9499999999999993" customHeight="1">
      <c r="A265" s="37"/>
      <c r="B265" s="3"/>
      <c r="C265" s="3"/>
      <c r="D265" s="1"/>
      <c r="E265" s="7"/>
      <c r="F265" s="7"/>
      <c r="G265" s="7"/>
      <c r="H265" s="7"/>
      <c r="I265" s="7"/>
      <c r="J265" s="3"/>
      <c r="K265" s="414"/>
    </row>
    <row r="266" spans="1:11" s="25" customFormat="1" ht="8.65" customHeight="1">
      <c r="A266" s="18" t="s">
        <v>184</v>
      </c>
      <c r="B266" s="19"/>
      <c r="C266" s="19"/>
      <c r="D266" s="5"/>
      <c r="E266" s="13">
        <v>0</v>
      </c>
      <c r="F266" s="13">
        <v>0</v>
      </c>
      <c r="G266" s="13">
        <v>0</v>
      </c>
      <c r="H266" s="13">
        <v>0</v>
      </c>
      <c r="I266" s="14">
        <v>0</v>
      </c>
      <c r="J266" s="7"/>
      <c r="K266" s="414"/>
    </row>
    <row r="267" spans="1:11" s="25" customFormat="1" ht="8.65" customHeight="1">
      <c r="A267" s="18" t="s">
        <v>185</v>
      </c>
      <c r="B267" s="19"/>
      <c r="C267" s="19"/>
      <c r="D267" s="5"/>
      <c r="E267" s="13">
        <v>0</v>
      </c>
      <c r="F267" s="13">
        <v>0</v>
      </c>
      <c r="G267" s="13">
        <v>0</v>
      </c>
      <c r="H267" s="13">
        <v>0</v>
      </c>
      <c r="I267" s="14">
        <v>0</v>
      </c>
      <c r="J267" s="7"/>
      <c r="K267" s="414"/>
    </row>
    <row r="268" spans="1:11" s="25" customFormat="1" ht="8.65" customHeight="1">
      <c r="A268" s="18" t="s">
        <v>186</v>
      </c>
      <c r="B268" s="19"/>
      <c r="C268" s="19"/>
      <c r="D268" s="5"/>
      <c r="E268" s="13">
        <v>192662</v>
      </c>
      <c r="F268" s="13">
        <v>189937</v>
      </c>
      <c r="G268" s="13">
        <v>210481</v>
      </c>
      <c r="H268" s="13">
        <v>176951</v>
      </c>
      <c r="I268" s="14">
        <v>164462</v>
      </c>
      <c r="J268" s="7"/>
      <c r="K268" s="414"/>
    </row>
    <row r="269" spans="1:11" s="25" customFormat="1" ht="8.65" customHeight="1">
      <c r="A269" s="18" t="s">
        <v>187</v>
      </c>
      <c r="B269" s="19"/>
      <c r="C269" s="19"/>
      <c r="D269" s="5"/>
      <c r="E269" s="13">
        <v>46225</v>
      </c>
      <c r="F269" s="13">
        <v>59677</v>
      </c>
      <c r="G269" s="13">
        <v>46819</v>
      </c>
      <c r="H269" s="13">
        <v>47952</v>
      </c>
      <c r="I269" s="14">
        <v>61092</v>
      </c>
      <c r="J269" s="7"/>
      <c r="K269" s="414"/>
    </row>
    <row r="270" spans="1:11" s="25" customFormat="1" ht="8.65" customHeight="1">
      <c r="A270" s="18" t="s">
        <v>188</v>
      </c>
      <c r="B270" s="19"/>
      <c r="C270" s="19"/>
      <c r="D270" s="5"/>
      <c r="E270" s="13">
        <v>52887</v>
      </c>
      <c r="F270" s="13">
        <v>57975</v>
      </c>
      <c r="G270" s="13">
        <v>53475</v>
      </c>
      <c r="H270" s="13">
        <v>56433</v>
      </c>
      <c r="I270" s="14">
        <v>63487</v>
      </c>
      <c r="J270" s="7"/>
      <c r="K270" s="414"/>
    </row>
    <row r="271" spans="1:11" s="25" customFormat="1" ht="8.65" customHeight="1">
      <c r="A271" s="18" t="s">
        <v>189</v>
      </c>
      <c r="B271" s="19"/>
      <c r="C271" s="19"/>
      <c r="D271" s="5"/>
      <c r="E271" s="13">
        <v>0</v>
      </c>
      <c r="F271" s="13">
        <v>0</v>
      </c>
      <c r="G271" s="13">
        <v>0</v>
      </c>
      <c r="H271" s="13">
        <v>0</v>
      </c>
      <c r="I271" s="14">
        <v>0</v>
      </c>
      <c r="J271" s="7"/>
      <c r="K271" s="414"/>
    </row>
    <row r="272" spans="1:11" s="25" customFormat="1" ht="8.65" customHeight="1">
      <c r="A272" s="18" t="s">
        <v>166</v>
      </c>
      <c r="B272" s="19"/>
      <c r="C272" s="19"/>
      <c r="D272" s="5"/>
      <c r="E272" s="13">
        <v>0</v>
      </c>
      <c r="F272" s="13">
        <v>0</v>
      </c>
      <c r="G272" s="13">
        <v>0</v>
      </c>
      <c r="H272" s="13">
        <v>0</v>
      </c>
      <c r="I272" s="14">
        <v>0</v>
      </c>
      <c r="J272" s="7"/>
      <c r="K272" s="414"/>
    </row>
    <row r="273" spans="1:11" s="25" customFormat="1" ht="8.65" customHeight="1">
      <c r="A273" s="18"/>
      <c r="B273" s="19"/>
      <c r="C273" s="19"/>
      <c r="D273" s="5"/>
      <c r="E273" s="21"/>
      <c r="F273" s="21"/>
      <c r="G273" s="20"/>
      <c r="H273" s="20"/>
      <c r="I273" s="21"/>
      <c r="J273" s="7"/>
      <c r="K273" s="414"/>
    </row>
    <row r="274" spans="1:11" s="101" customFormat="1" ht="9.9499999999999993" customHeight="1">
      <c r="A274" s="46" t="s">
        <v>182</v>
      </c>
      <c r="B274" s="125"/>
      <c r="C274" s="125"/>
      <c r="D274" s="91"/>
      <c r="E274" s="55">
        <v>291774</v>
      </c>
      <c r="F274" s="55">
        <v>307589</v>
      </c>
      <c r="G274" s="55">
        <v>310775</v>
      </c>
      <c r="H274" s="55">
        <v>281336</v>
      </c>
      <c r="I274" s="55">
        <v>289041</v>
      </c>
      <c r="J274" s="100"/>
      <c r="K274" s="414"/>
    </row>
    <row r="275" spans="1:11" s="25" customFormat="1" ht="12" customHeight="1">
      <c r="A275" s="145">
        <v>50</v>
      </c>
      <c r="B275" s="127" t="s">
        <v>312</v>
      </c>
      <c r="C275" s="39"/>
      <c r="D275" s="1144" t="s">
        <v>29</v>
      </c>
      <c r="E275" s="1144"/>
      <c r="F275" s="1144"/>
      <c r="G275" s="1144"/>
      <c r="H275" s="1144"/>
      <c r="I275" s="76" t="s">
        <v>243</v>
      </c>
      <c r="J275" s="3"/>
      <c r="K275" s="414"/>
    </row>
    <row r="276" spans="1:11" s="25" customFormat="1" ht="9.9499999999999993" customHeight="1">
      <c r="A276" s="128"/>
      <c r="B276" s="29"/>
      <c r="C276" s="29"/>
      <c r="D276" s="27"/>
      <c r="E276" s="27"/>
      <c r="F276" s="27"/>
      <c r="G276" s="27"/>
      <c r="H276" s="27"/>
      <c r="I276" s="26"/>
      <c r="J276" s="3"/>
      <c r="K276" s="414"/>
    </row>
    <row r="277" spans="1:11" s="101" customFormat="1" ht="9.9499999999999993" customHeight="1">
      <c r="A277" s="42"/>
      <c r="B277" s="100"/>
      <c r="C277" s="100"/>
      <c r="D277" s="94" t="s">
        <v>31</v>
      </c>
      <c r="E277" s="95">
        <v>2005</v>
      </c>
      <c r="F277" s="95">
        <v>2006</v>
      </c>
      <c r="G277" s="95">
        <v>2007</v>
      </c>
      <c r="H277" s="95">
        <v>2008</v>
      </c>
      <c r="I277" s="95">
        <v>2009</v>
      </c>
      <c r="J277" s="56"/>
      <c r="K277" s="414"/>
    </row>
    <row r="278" spans="1:11" s="25" customFormat="1" ht="9.9499999999999993" customHeight="1" thickBot="1">
      <c r="A278" s="1"/>
      <c r="B278" s="3"/>
      <c r="C278" s="3"/>
      <c r="D278" s="60"/>
      <c r="E278" s="61"/>
      <c r="F278" s="61"/>
      <c r="G278" s="61"/>
      <c r="H278" s="61"/>
      <c r="I278" s="61"/>
      <c r="J278" s="7"/>
      <c r="K278" s="414"/>
    </row>
    <row r="279" spans="1:11" s="23" customFormat="1" ht="9.9499999999999993" customHeight="1" thickBot="1">
      <c r="A279" s="1145" t="s">
        <v>164</v>
      </c>
      <c r="B279" s="1146"/>
      <c r="C279" s="1146"/>
      <c r="D279" s="1147"/>
      <c r="E279" s="7"/>
      <c r="F279" s="7"/>
      <c r="G279" s="7"/>
      <c r="H279" s="7"/>
      <c r="I279" s="7"/>
      <c r="J279" s="7"/>
      <c r="K279" s="414"/>
    </row>
    <row r="280" spans="1:11" s="25" customFormat="1" ht="9.9499999999999993" customHeight="1">
      <c r="A280" s="30"/>
      <c r="B280" s="3"/>
      <c r="C280" s="3"/>
      <c r="D280" s="30"/>
      <c r="E280" s="7"/>
      <c r="F280" s="7"/>
      <c r="G280" s="7"/>
      <c r="H280" s="7"/>
      <c r="I280" s="7"/>
      <c r="J280" s="7"/>
      <c r="K280" s="414"/>
    </row>
    <row r="281" spans="1:11" s="101" customFormat="1" ht="9.9499999999999993" customHeight="1">
      <c r="A281" s="42" t="s">
        <v>200</v>
      </c>
      <c r="B281" s="100"/>
      <c r="C281" s="100"/>
      <c r="D281" s="42"/>
      <c r="E281" s="105"/>
      <c r="F281" s="105"/>
      <c r="G281" s="106"/>
      <c r="H281" s="106"/>
      <c r="I281" s="105"/>
      <c r="J281" s="56"/>
      <c r="K281" s="414"/>
    </row>
    <row r="282" spans="1:11" s="25" customFormat="1" ht="8.85" customHeight="1">
      <c r="A282" s="1"/>
      <c r="B282" s="3"/>
      <c r="C282" s="3"/>
      <c r="D282" s="2"/>
      <c r="E282" s="22"/>
      <c r="F282" s="22"/>
      <c r="G282" s="24"/>
      <c r="H282" s="24"/>
      <c r="I282" s="22"/>
      <c r="J282" s="7"/>
      <c r="K282" s="414"/>
    </row>
    <row r="283" spans="1:11" s="25" customFormat="1" ht="8.65" customHeight="1">
      <c r="A283" s="18" t="s">
        <v>186</v>
      </c>
      <c r="B283" s="19"/>
      <c r="C283" s="19"/>
      <c r="D283" s="5"/>
      <c r="E283" s="13">
        <v>0</v>
      </c>
      <c r="F283" s="13">
        <v>0</v>
      </c>
      <c r="G283" s="13">
        <v>0</v>
      </c>
      <c r="H283" s="13">
        <v>0</v>
      </c>
      <c r="I283" s="14">
        <v>0</v>
      </c>
      <c r="J283" s="7"/>
      <c r="K283" s="414"/>
    </row>
    <row r="284" spans="1:11" s="25" customFormat="1" ht="8.65" customHeight="1">
      <c r="A284" s="18" t="s">
        <v>189</v>
      </c>
      <c r="B284" s="19"/>
      <c r="C284" s="19"/>
      <c r="D284" s="5"/>
      <c r="E284" s="13">
        <v>0</v>
      </c>
      <c r="F284" s="13">
        <v>0</v>
      </c>
      <c r="G284" s="13">
        <v>0</v>
      </c>
      <c r="H284" s="13">
        <v>0</v>
      </c>
      <c r="I284" s="14">
        <v>0</v>
      </c>
      <c r="J284" s="7"/>
      <c r="K284" s="414"/>
    </row>
    <row r="285" spans="1:11" s="25" customFormat="1" ht="8.65" customHeight="1">
      <c r="A285" s="18" t="s">
        <v>166</v>
      </c>
      <c r="B285" s="19"/>
      <c r="C285" s="19"/>
      <c r="D285" s="5"/>
      <c r="E285" s="13">
        <v>0</v>
      </c>
      <c r="F285" s="13">
        <v>0</v>
      </c>
      <c r="G285" s="13">
        <v>0</v>
      </c>
      <c r="H285" s="13">
        <v>0</v>
      </c>
      <c r="I285" s="14">
        <v>0</v>
      </c>
      <c r="J285" s="7"/>
      <c r="K285" s="414"/>
    </row>
    <row r="286" spans="1:11" s="25" customFormat="1" ht="8.65" customHeight="1">
      <c r="A286" s="18"/>
      <c r="B286" s="19"/>
      <c r="C286" s="19"/>
      <c r="D286" s="5"/>
      <c r="E286" s="13"/>
      <c r="F286" s="13"/>
      <c r="G286" s="13"/>
      <c r="H286" s="13"/>
      <c r="I286" s="14"/>
      <c r="J286" s="7"/>
      <c r="K286" s="414"/>
    </row>
    <row r="287" spans="1:11" s="101" customFormat="1" ht="9.9499999999999993" customHeight="1">
      <c r="A287" s="98" t="s">
        <v>201</v>
      </c>
      <c r="B287" s="125"/>
      <c r="C287" s="125"/>
      <c r="D287" s="99"/>
      <c r="E287" s="55">
        <v>0</v>
      </c>
      <c r="F287" s="55">
        <v>0</v>
      </c>
      <c r="G287" s="55">
        <v>0</v>
      </c>
      <c r="H287" s="55">
        <v>0</v>
      </c>
      <c r="I287" s="55">
        <v>0</v>
      </c>
      <c r="J287" s="56"/>
      <c r="K287" s="414"/>
    </row>
    <row r="288" spans="1:11" s="25" customFormat="1" ht="8.65" customHeight="1">
      <c r="A288" s="3"/>
      <c r="B288" s="3"/>
      <c r="C288" s="3"/>
      <c r="D288" s="2"/>
      <c r="E288" s="22"/>
      <c r="F288" s="22"/>
      <c r="G288" s="24"/>
      <c r="H288" s="24"/>
      <c r="I288" s="22"/>
      <c r="J288" s="7"/>
      <c r="K288" s="414"/>
    </row>
    <row r="289" spans="1:12" s="25" customFormat="1" ht="8.65" customHeight="1">
      <c r="A289" s="3"/>
      <c r="B289" s="3"/>
      <c r="C289" s="3"/>
      <c r="D289" s="2"/>
      <c r="E289" s="22"/>
      <c r="F289" s="22"/>
      <c r="G289" s="24"/>
      <c r="H289" s="24"/>
      <c r="I289" s="22"/>
      <c r="J289" s="7"/>
      <c r="K289" s="414"/>
    </row>
    <row r="290" spans="1:12" s="101" customFormat="1" ht="9.9499999999999993" customHeight="1">
      <c r="A290" s="42" t="s">
        <v>199</v>
      </c>
      <c r="B290" s="100"/>
      <c r="C290" s="100"/>
      <c r="D290" s="42"/>
      <c r="E290" s="105"/>
      <c r="F290" s="105"/>
      <c r="G290" s="106"/>
      <c r="H290" s="106"/>
      <c r="I290" s="105"/>
      <c r="J290" s="56"/>
      <c r="K290" s="414"/>
    </row>
    <row r="291" spans="1:12" s="25" customFormat="1" ht="8.65" customHeight="1">
      <c r="A291" s="1"/>
      <c r="B291" s="3"/>
      <c r="C291" s="3"/>
      <c r="D291" s="1"/>
      <c r="E291" s="7"/>
      <c r="F291" s="7"/>
      <c r="G291" s="7"/>
      <c r="H291" s="7"/>
      <c r="I291" s="7"/>
      <c r="J291" s="3"/>
      <c r="K291" s="414"/>
    </row>
    <row r="292" spans="1:12" s="25" customFormat="1" ht="8.65" customHeight="1">
      <c r="A292" s="18" t="s">
        <v>184</v>
      </c>
      <c r="B292" s="19"/>
      <c r="C292" s="19"/>
      <c r="D292" s="17" t="s">
        <v>167</v>
      </c>
      <c r="E292" s="13">
        <v>0</v>
      </c>
      <c r="F292" s="13">
        <v>0</v>
      </c>
      <c r="G292" s="13">
        <v>0</v>
      </c>
      <c r="H292" s="13">
        <v>0</v>
      </c>
      <c r="I292" s="14">
        <v>0</v>
      </c>
      <c r="J292" s="3"/>
      <c r="K292" s="414"/>
    </row>
    <row r="293" spans="1:12" s="25" customFormat="1" ht="8.65" customHeight="1">
      <c r="A293" s="18" t="s">
        <v>185</v>
      </c>
      <c r="B293" s="19"/>
      <c r="C293" s="19"/>
      <c r="D293" s="17" t="s">
        <v>168</v>
      </c>
      <c r="E293" s="13">
        <v>0</v>
      </c>
      <c r="F293" s="13">
        <v>0</v>
      </c>
      <c r="G293" s="13">
        <v>0</v>
      </c>
      <c r="H293" s="13">
        <v>0</v>
      </c>
      <c r="I293" s="14">
        <v>0</v>
      </c>
      <c r="J293" s="3"/>
      <c r="K293" s="414"/>
    </row>
    <row r="294" spans="1:12" s="25" customFormat="1" ht="8.65" customHeight="1">
      <c r="A294" s="18" t="s">
        <v>186</v>
      </c>
      <c r="B294" s="19"/>
      <c r="C294" s="19"/>
      <c r="D294" s="17" t="s">
        <v>169</v>
      </c>
      <c r="E294" s="13">
        <v>40172</v>
      </c>
      <c r="F294" s="13">
        <v>36099</v>
      </c>
      <c r="G294" s="13">
        <v>0</v>
      </c>
      <c r="H294" s="13">
        <v>0</v>
      </c>
      <c r="I294" s="14">
        <v>0</v>
      </c>
      <c r="J294" s="3"/>
      <c r="K294" s="414"/>
    </row>
    <row r="295" spans="1:12" s="25" customFormat="1" ht="8.65" customHeight="1">
      <c r="A295" s="18" t="s">
        <v>187</v>
      </c>
      <c r="B295" s="19"/>
      <c r="C295" s="19"/>
      <c r="D295" s="17" t="s">
        <v>165</v>
      </c>
      <c r="E295" s="13">
        <v>0</v>
      </c>
      <c r="F295" s="13">
        <v>0</v>
      </c>
      <c r="G295" s="13">
        <v>6963</v>
      </c>
      <c r="H295" s="13">
        <v>15474</v>
      </c>
      <c r="I295" s="14">
        <v>6011</v>
      </c>
      <c r="J295" s="3"/>
      <c r="K295" s="414"/>
    </row>
    <row r="296" spans="1:12" s="25" customFormat="1" ht="8.65" customHeight="1">
      <c r="A296" s="18" t="s">
        <v>188</v>
      </c>
      <c r="B296" s="19"/>
      <c r="C296" s="19"/>
      <c r="D296" s="17" t="s">
        <v>170</v>
      </c>
      <c r="E296" s="13">
        <v>0</v>
      </c>
      <c r="F296" s="13">
        <v>0</v>
      </c>
      <c r="G296" s="13">
        <v>0</v>
      </c>
      <c r="H296" s="13">
        <v>0</v>
      </c>
      <c r="I296" s="14">
        <v>0</v>
      </c>
      <c r="J296" s="3"/>
      <c r="K296" s="414"/>
    </row>
    <row r="297" spans="1:12" s="25" customFormat="1" ht="8.65" customHeight="1">
      <c r="A297" s="18" t="s">
        <v>189</v>
      </c>
      <c r="B297" s="19"/>
      <c r="C297" s="19"/>
      <c r="D297" s="17" t="s">
        <v>209</v>
      </c>
      <c r="E297" s="13">
        <v>0</v>
      </c>
      <c r="F297" s="13">
        <v>0</v>
      </c>
      <c r="G297" s="13">
        <v>0</v>
      </c>
      <c r="H297" s="13">
        <v>0</v>
      </c>
      <c r="I297" s="14">
        <v>0</v>
      </c>
      <c r="J297" s="3"/>
      <c r="K297" s="414"/>
    </row>
    <row r="298" spans="1:12" s="25" customFormat="1" ht="8.65" customHeight="1">
      <c r="A298" s="18" t="s">
        <v>166</v>
      </c>
      <c r="B298" s="19"/>
      <c r="C298" s="19"/>
      <c r="D298" s="17" t="s">
        <v>210</v>
      </c>
      <c r="E298" s="13">
        <v>0</v>
      </c>
      <c r="F298" s="13">
        <v>0</v>
      </c>
      <c r="G298" s="13">
        <v>0</v>
      </c>
      <c r="H298" s="13">
        <v>0</v>
      </c>
      <c r="I298" s="14">
        <v>0</v>
      </c>
      <c r="J298" s="3"/>
      <c r="K298" s="414"/>
    </row>
    <row r="299" spans="1:12" s="25" customFormat="1" ht="8.65" customHeight="1">
      <c r="A299" s="18" t="s">
        <v>213</v>
      </c>
      <c r="B299" s="19"/>
      <c r="C299" s="19"/>
      <c r="D299" s="17"/>
      <c r="E299" s="13">
        <v>0</v>
      </c>
      <c r="F299" s="13">
        <v>0</v>
      </c>
      <c r="G299" s="13">
        <v>0</v>
      </c>
      <c r="H299" s="13">
        <v>0</v>
      </c>
      <c r="I299" s="14">
        <v>0</v>
      </c>
      <c r="J299" s="3"/>
      <c r="K299" s="414"/>
    </row>
    <row r="300" spans="1:12" s="25" customFormat="1" ht="8.65" customHeight="1">
      <c r="A300" s="18"/>
      <c r="B300" s="19"/>
      <c r="C300" s="19"/>
      <c r="D300" s="5"/>
      <c r="E300" s="13"/>
      <c r="F300" s="13"/>
      <c r="G300" s="13"/>
      <c r="H300" s="13"/>
      <c r="I300" s="13"/>
      <c r="J300" s="3"/>
      <c r="K300" s="414"/>
    </row>
    <row r="301" spans="1:12" s="101" customFormat="1" ht="9.9499999999999993" customHeight="1">
      <c r="A301" s="46" t="s">
        <v>191</v>
      </c>
      <c r="B301" s="125"/>
      <c r="C301" s="125"/>
      <c r="D301" s="91"/>
      <c r="E301" s="69">
        <v>40172</v>
      </c>
      <c r="F301" s="69">
        <v>36099</v>
      </c>
      <c r="G301" s="107">
        <v>6963</v>
      </c>
      <c r="H301" s="107">
        <v>15474</v>
      </c>
      <c r="I301" s="69">
        <v>6011</v>
      </c>
      <c r="J301" s="108" t="s">
        <v>270</v>
      </c>
      <c r="K301" s="414"/>
      <c r="L301" s="143"/>
    </row>
    <row r="302" spans="1:12" s="25" customFormat="1" ht="8.65" customHeight="1">
      <c r="A302" s="1"/>
      <c r="B302" s="3"/>
      <c r="C302" s="3"/>
      <c r="D302" s="2"/>
      <c r="E302" s="7"/>
      <c r="F302" s="7"/>
      <c r="G302" s="7"/>
      <c r="H302" s="7"/>
      <c r="I302" s="7"/>
      <c r="J302" s="33">
        <v>104719</v>
      </c>
      <c r="K302" s="414"/>
    </row>
    <row r="303" spans="1:12" s="25" customFormat="1" ht="8.65" customHeight="1">
      <c r="A303" s="1"/>
      <c r="B303" s="3"/>
      <c r="C303" s="3"/>
      <c r="D303" s="2"/>
      <c r="E303" s="7"/>
      <c r="F303" s="7"/>
      <c r="G303" s="7"/>
      <c r="H303" s="7"/>
      <c r="I303" s="7"/>
      <c r="J303" s="3"/>
      <c r="K303" s="414"/>
    </row>
    <row r="304" spans="1:12" s="101" customFormat="1" ht="9.9499999999999993" customHeight="1">
      <c r="A304" s="42" t="s">
        <v>202</v>
      </c>
      <c r="B304" s="100"/>
      <c r="C304" s="100"/>
      <c r="D304" s="42"/>
      <c r="E304" s="105"/>
      <c r="F304" s="105"/>
      <c r="G304" s="106"/>
      <c r="H304" s="106"/>
      <c r="I304" s="105"/>
      <c r="J304" s="56"/>
      <c r="K304" s="414"/>
    </row>
    <row r="305" spans="1:11" s="25" customFormat="1" ht="8.65" customHeight="1">
      <c r="A305" s="1"/>
      <c r="B305" s="3"/>
      <c r="C305" s="3"/>
      <c r="D305" s="1"/>
      <c r="E305" s="7"/>
      <c r="F305" s="7"/>
      <c r="G305" s="7"/>
      <c r="H305" s="7"/>
      <c r="I305" s="7"/>
      <c r="J305" s="3"/>
      <c r="K305" s="414"/>
    </row>
    <row r="306" spans="1:11" s="25" customFormat="1" ht="8.65" customHeight="1">
      <c r="A306" s="18" t="s">
        <v>184</v>
      </c>
      <c r="B306" s="19"/>
      <c r="C306" s="19"/>
      <c r="D306" s="17" t="s">
        <v>171</v>
      </c>
      <c r="E306" s="13">
        <v>0</v>
      </c>
      <c r="F306" s="13">
        <v>0</v>
      </c>
      <c r="G306" s="13">
        <v>0</v>
      </c>
      <c r="H306" s="13">
        <v>0</v>
      </c>
      <c r="I306" s="14">
        <v>0</v>
      </c>
      <c r="J306" s="3"/>
      <c r="K306" s="414"/>
    </row>
    <row r="307" spans="1:11" s="25" customFormat="1" ht="8.65" customHeight="1">
      <c r="A307" s="18" t="s">
        <v>185</v>
      </c>
      <c r="B307" s="19"/>
      <c r="C307" s="19"/>
      <c r="D307" s="17" t="s">
        <v>172</v>
      </c>
      <c r="E307" s="13">
        <v>0</v>
      </c>
      <c r="F307" s="13">
        <v>0</v>
      </c>
      <c r="G307" s="13">
        <v>0</v>
      </c>
      <c r="H307" s="13">
        <v>0</v>
      </c>
      <c r="I307" s="14">
        <v>0</v>
      </c>
      <c r="J307" s="3"/>
      <c r="K307" s="414"/>
    </row>
    <row r="308" spans="1:11" s="25" customFormat="1" ht="8.65" customHeight="1">
      <c r="A308" s="18" t="s">
        <v>186</v>
      </c>
      <c r="B308" s="19"/>
      <c r="C308" s="19"/>
      <c r="D308" s="17" t="s">
        <v>173</v>
      </c>
      <c r="E308" s="13">
        <v>0</v>
      </c>
      <c r="F308" s="13">
        <v>0</v>
      </c>
      <c r="G308" s="13">
        <v>42840</v>
      </c>
      <c r="H308" s="13">
        <v>76293</v>
      </c>
      <c r="I308" s="14">
        <v>58043</v>
      </c>
      <c r="J308" s="3"/>
      <c r="K308" s="414"/>
    </row>
    <row r="309" spans="1:11" s="25" customFormat="1" ht="8.65" customHeight="1">
      <c r="A309" s="18" t="s">
        <v>187</v>
      </c>
      <c r="B309" s="19"/>
      <c r="C309" s="19"/>
      <c r="D309" s="17" t="s">
        <v>174</v>
      </c>
      <c r="E309" s="13">
        <v>22903</v>
      </c>
      <c r="F309" s="13">
        <v>5661</v>
      </c>
      <c r="G309" s="13">
        <v>0</v>
      </c>
      <c r="H309" s="13">
        <v>0</v>
      </c>
      <c r="I309" s="14">
        <v>0</v>
      </c>
      <c r="J309" s="3"/>
      <c r="K309" s="414"/>
    </row>
    <row r="310" spans="1:11" s="25" customFormat="1" ht="8.65" customHeight="1">
      <c r="A310" s="18" t="s">
        <v>188</v>
      </c>
      <c r="B310" s="19"/>
      <c r="C310" s="19"/>
      <c r="D310" s="17" t="s">
        <v>175</v>
      </c>
      <c r="E310" s="13">
        <v>25504</v>
      </c>
      <c r="F310" s="13">
        <v>22347</v>
      </c>
      <c r="G310" s="13">
        <v>20542</v>
      </c>
      <c r="H310" s="13">
        <v>18001</v>
      </c>
      <c r="I310" s="14">
        <v>10066</v>
      </c>
      <c r="J310" s="3"/>
      <c r="K310" s="414"/>
    </row>
    <row r="311" spans="1:11" s="25" customFormat="1" ht="8.65" customHeight="1">
      <c r="A311" s="18" t="s">
        <v>189</v>
      </c>
      <c r="B311" s="19"/>
      <c r="C311" s="19"/>
      <c r="D311" s="17" t="s">
        <v>211</v>
      </c>
      <c r="E311" s="13">
        <v>0</v>
      </c>
      <c r="F311" s="13">
        <v>0</v>
      </c>
      <c r="G311" s="13">
        <v>0</v>
      </c>
      <c r="H311" s="13">
        <v>0</v>
      </c>
      <c r="I311" s="14">
        <v>0</v>
      </c>
      <c r="J311" s="3"/>
      <c r="K311" s="414"/>
    </row>
    <row r="312" spans="1:11" s="25" customFormat="1" ht="8.65" customHeight="1">
      <c r="A312" s="18" t="s">
        <v>166</v>
      </c>
      <c r="B312" s="19"/>
      <c r="C312" s="19"/>
      <c r="D312" s="17" t="s">
        <v>212</v>
      </c>
      <c r="E312" s="13">
        <v>0</v>
      </c>
      <c r="F312" s="13">
        <v>0</v>
      </c>
      <c r="G312" s="13">
        <v>0</v>
      </c>
      <c r="H312" s="13">
        <v>0</v>
      </c>
      <c r="I312" s="14">
        <v>0</v>
      </c>
      <c r="J312" s="3"/>
      <c r="K312" s="414"/>
    </row>
    <row r="313" spans="1:11" s="25" customFormat="1" ht="8.65" customHeight="1">
      <c r="A313" s="18"/>
      <c r="B313" s="19"/>
      <c r="C313" s="19"/>
      <c r="D313" s="17"/>
      <c r="E313" s="13"/>
      <c r="F313" s="13"/>
      <c r="G313" s="13"/>
      <c r="H313" s="13"/>
      <c r="I313" s="14"/>
      <c r="J313" s="3"/>
      <c r="K313" s="414"/>
    </row>
    <row r="314" spans="1:11" s="101" customFormat="1" ht="9.9499999999999993" customHeight="1">
      <c r="A314" s="46" t="s">
        <v>190</v>
      </c>
      <c r="B314" s="125"/>
      <c r="C314" s="125"/>
      <c r="D314" s="91"/>
      <c r="E314" s="69">
        <v>48407</v>
      </c>
      <c r="F314" s="69">
        <v>28008</v>
      </c>
      <c r="G314" s="107">
        <v>63382</v>
      </c>
      <c r="H314" s="107">
        <v>94294</v>
      </c>
      <c r="I314" s="69">
        <v>68109</v>
      </c>
      <c r="J314" s="100"/>
      <c r="K314" s="414"/>
    </row>
    <row r="315" spans="1:11" s="25" customFormat="1" ht="8.65" customHeight="1" thickBot="1">
      <c r="A315" s="1"/>
      <c r="B315" s="3"/>
      <c r="C315" s="3"/>
      <c r="D315" s="2"/>
      <c r="E315" s="7"/>
      <c r="F315" s="7"/>
      <c r="G315" s="7"/>
      <c r="H315" s="7"/>
      <c r="I315" s="7"/>
      <c r="J315" s="3"/>
      <c r="K315" s="414"/>
    </row>
    <row r="316" spans="1:11" s="23" customFormat="1" ht="9.9499999999999993" customHeight="1" thickBot="1">
      <c r="A316" s="1145" t="s">
        <v>180</v>
      </c>
      <c r="B316" s="1146"/>
      <c r="C316" s="1147"/>
      <c r="D316" s="64"/>
      <c r="E316" s="7"/>
      <c r="F316" s="7"/>
      <c r="G316" s="7"/>
      <c r="H316" s="7"/>
      <c r="I316" s="7"/>
      <c r="J316" s="7"/>
      <c r="K316" s="414"/>
    </row>
    <row r="317" spans="1:11" s="25" customFormat="1" ht="8.65" customHeight="1">
      <c r="A317" s="1"/>
      <c r="B317" s="3"/>
      <c r="C317" s="3"/>
      <c r="D317" s="2"/>
      <c r="E317" s="7"/>
      <c r="F317" s="7"/>
      <c r="G317" s="7"/>
      <c r="H317" s="7"/>
      <c r="I317" s="7"/>
      <c r="J317" s="3"/>
      <c r="K317" s="414"/>
    </row>
    <row r="318" spans="1:11" s="25" customFormat="1" ht="8.65" customHeight="1">
      <c r="A318" s="18" t="s">
        <v>204</v>
      </c>
      <c r="B318" s="19"/>
      <c r="C318" s="19"/>
      <c r="D318" s="17" t="s">
        <v>161</v>
      </c>
      <c r="E318" s="13">
        <v>12590</v>
      </c>
      <c r="F318" s="13">
        <v>15235</v>
      </c>
      <c r="G318" s="13">
        <v>34925</v>
      </c>
      <c r="H318" s="13">
        <v>58503</v>
      </c>
      <c r="I318" s="14">
        <v>80797</v>
      </c>
      <c r="J318" s="3"/>
      <c r="K318" s="414"/>
    </row>
    <row r="319" spans="1:11" s="25" customFormat="1" ht="8.65" customHeight="1">
      <c r="A319" s="18" t="s">
        <v>179</v>
      </c>
      <c r="B319" s="19"/>
      <c r="C319" s="19"/>
      <c r="D319" s="17" t="s">
        <v>161</v>
      </c>
      <c r="E319" s="13">
        <v>56161</v>
      </c>
      <c r="F319" s="13">
        <v>47223</v>
      </c>
      <c r="G319" s="13">
        <v>51452</v>
      </c>
      <c r="H319" s="13">
        <v>53972</v>
      </c>
      <c r="I319" s="14">
        <v>56191</v>
      </c>
      <c r="J319" s="3"/>
      <c r="K319" s="414"/>
    </row>
    <row r="320" spans="1:11" s="25" customFormat="1" ht="8.65" customHeight="1">
      <c r="A320" s="18" t="s">
        <v>159</v>
      </c>
      <c r="B320" s="19"/>
      <c r="C320" s="19"/>
      <c r="D320" s="17" t="s">
        <v>161</v>
      </c>
      <c r="E320" s="13">
        <v>142116</v>
      </c>
      <c r="F320" s="13">
        <v>144400</v>
      </c>
      <c r="G320" s="13">
        <v>172320</v>
      </c>
      <c r="H320" s="13">
        <v>151905</v>
      </c>
      <c r="I320" s="14">
        <v>197134</v>
      </c>
      <c r="J320" s="3"/>
      <c r="K320" s="414"/>
    </row>
    <row r="321" spans="1:12" s="25" customFormat="1" ht="8.65" customHeight="1">
      <c r="A321" s="18"/>
      <c r="B321" s="19"/>
      <c r="C321" s="19"/>
      <c r="D321" s="17"/>
      <c r="E321" s="13"/>
      <c r="F321" s="13"/>
      <c r="G321" s="13"/>
      <c r="H321" s="13"/>
      <c r="I321" s="14"/>
      <c r="J321" s="3"/>
      <c r="K321" s="414"/>
    </row>
    <row r="322" spans="1:12" s="101" customFormat="1" ht="8.65" customHeight="1">
      <c r="A322" s="46" t="s">
        <v>192</v>
      </c>
      <c r="B322" s="125"/>
      <c r="C322" s="125"/>
      <c r="D322" s="91" t="s">
        <v>176</v>
      </c>
      <c r="E322" s="69">
        <v>259274</v>
      </c>
      <c r="F322" s="69">
        <v>234866</v>
      </c>
      <c r="G322" s="107">
        <v>322079</v>
      </c>
      <c r="H322" s="107">
        <v>358674</v>
      </c>
      <c r="I322" s="69">
        <v>402231</v>
      </c>
      <c r="J322" s="108" t="s">
        <v>270</v>
      </c>
      <c r="K322" s="414"/>
      <c r="L322" s="143"/>
    </row>
    <row r="323" spans="1:12" s="25" customFormat="1" ht="8.65" customHeight="1" thickBot="1">
      <c r="A323" s="37"/>
      <c r="B323" s="81"/>
      <c r="C323" s="81"/>
      <c r="D323" s="37"/>
      <c r="E323" s="87"/>
      <c r="F323" s="87"/>
      <c r="G323" s="88"/>
      <c r="H323" s="88"/>
      <c r="I323" s="87"/>
      <c r="J323" s="33">
        <v>1577124</v>
      </c>
      <c r="K323" s="414"/>
    </row>
    <row r="324" spans="1:12" s="23" customFormat="1" ht="9.9499999999999993" customHeight="1" thickBot="1">
      <c r="A324" s="1145" t="s">
        <v>257</v>
      </c>
      <c r="B324" s="1146"/>
      <c r="C324" s="1147"/>
      <c r="D324" s="64"/>
      <c r="E324" s="7"/>
      <c r="F324" s="7"/>
      <c r="G324" s="7"/>
      <c r="H324" s="7"/>
      <c r="I324" s="7"/>
      <c r="J324" s="7"/>
      <c r="K324" s="414"/>
    </row>
    <row r="325" spans="1:12" s="25" customFormat="1" ht="9.9499999999999993" customHeight="1">
      <c r="A325" s="37"/>
      <c r="B325" s="81"/>
      <c r="C325" s="81"/>
      <c r="D325" s="37"/>
      <c r="E325" s="87"/>
      <c r="F325" s="87"/>
      <c r="G325" s="88"/>
      <c r="H325" s="88"/>
      <c r="I325" s="87"/>
      <c r="J325" s="7"/>
      <c r="K325" s="414"/>
    </row>
    <row r="326" spans="1:12" s="25" customFormat="1" ht="9.9499999999999993" customHeight="1">
      <c r="A326" s="139" t="s">
        <v>267</v>
      </c>
      <c r="B326" s="139"/>
      <c r="C326" s="146"/>
      <c r="D326" s="58"/>
      <c r="E326" s="85"/>
      <c r="F326" s="85"/>
      <c r="G326" s="86"/>
      <c r="H326" s="86"/>
      <c r="I326" s="85"/>
      <c r="J326" s="7"/>
      <c r="K326" s="414"/>
    </row>
    <row r="327" spans="1:12" s="25" customFormat="1" ht="9.9499999999999993" customHeight="1">
      <c r="A327" s="140" t="s">
        <v>182</v>
      </c>
      <c r="B327" s="140"/>
      <c r="C327" s="147"/>
      <c r="D327" s="58"/>
      <c r="E327" s="13">
        <v>192662</v>
      </c>
      <c r="F327" s="13">
        <v>189937</v>
      </c>
      <c r="G327" s="13">
        <v>210481</v>
      </c>
      <c r="H327" s="13">
        <v>176951</v>
      </c>
      <c r="I327" s="14">
        <v>164462</v>
      </c>
      <c r="J327" s="7"/>
      <c r="K327" s="414"/>
    </row>
    <row r="328" spans="1:12" s="25" customFormat="1" ht="9.9499999999999993" customHeight="1">
      <c r="A328" s="140" t="s">
        <v>256</v>
      </c>
      <c r="B328" s="140"/>
      <c r="C328" s="146" t="s">
        <v>268</v>
      </c>
      <c r="D328" s="151"/>
      <c r="E328" s="13"/>
      <c r="F328" s="13"/>
      <c r="G328" s="13"/>
      <c r="H328" s="13">
        <v>-28575</v>
      </c>
      <c r="I328" s="14">
        <v>-29490</v>
      </c>
      <c r="J328" s="7"/>
      <c r="K328" s="414"/>
    </row>
    <row r="329" spans="1:12" s="25" customFormat="1" ht="9.9499999999999993" customHeight="1">
      <c r="A329" s="140" t="s">
        <v>255</v>
      </c>
      <c r="B329" s="140"/>
      <c r="C329" s="146" t="s">
        <v>268</v>
      </c>
      <c r="D329" s="151"/>
      <c r="E329" s="85"/>
      <c r="F329" s="85"/>
      <c r="G329" s="86"/>
      <c r="H329" s="13">
        <v>-127013</v>
      </c>
      <c r="I329" s="14">
        <v>-95825</v>
      </c>
      <c r="J329" s="7"/>
      <c r="K329" s="414"/>
    </row>
    <row r="330" spans="1:12" s="25" customFormat="1" ht="8.65" customHeight="1">
      <c r="A330" s="139" t="s">
        <v>263</v>
      </c>
      <c r="B330" s="139"/>
      <c r="C330" s="146"/>
      <c r="D330" s="58"/>
      <c r="E330" s="85"/>
      <c r="F330" s="85"/>
      <c r="G330" s="86"/>
      <c r="H330" s="86"/>
      <c r="I330" s="85"/>
      <c r="J330" s="7"/>
      <c r="K330" s="414"/>
    </row>
    <row r="331" spans="1:12" s="25" customFormat="1" ht="8.65" customHeight="1">
      <c r="A331" s="140" t="s">
        <v>253</v>
      </c>
      <c r="B331" s="140"/>
      <c r="C331" s="146" t="s">
        <v>268</v>
      </c>
      <c r="D331" s="148" t="s">
        <v>272</v>
      </c>
      <c r="E331" s="13"/>
      <c r="F331" s="85"/>
      <c r="G331" s="86"/>
      <c r="H331" s="13">
        <v>7755</v>
      </c>
      <c r="I331" s="14">
        <v>17987</v>
      </c>
      <c r="J331" s="7"/>
      <c r="K331" s="414"/>
    </row>
    <row r="332" spans="1:12" s="25" customFormat="1" ht="8.65" customHeight="1">
      <c r="A332" s="140" t="s">
        <v>182</v>
      </c>
      <c r="B332" s="140"/>
      <c r="C332" s="147"/>
      <c r="D332" s="58"/>
      <c r="E332" s="13">
        <v>46225</v>
      </c>
      <c r="F332" s="13">
        <v>59677</v>
      </c>
      <c r="G332" s="13">
        <v>46818</v>
      </c>
      <c r="H332" s="13">
        <v>47952</v>
      </c>
      <c r="I332" s="14">
        <v>61092</v>
      </c>
      <c r="J332" s="7"/>
      <c r="K332" s="414"/>
    </row>
    <row r="333" spans="1:12" s="25" customFormat="1" ht="8.65" customHeight="1">
      <c r="A333" s="140" t="s">
        <v>254</v>
      </c>
      <c r="B333" s="140"/>
      <c r="C333" s="147"/>
      <c r="D333" s="58"/>
      <c r="E333" s="13">
        <v>-28977</v>
      </c>
      <c r="F333" s="13">
        <v>-27291</v>
      </c>
      <c r="G333" s="13">
        <v>-27278</v>
      </c>
      <c r="H333" s="13">
        <v>-29502</v>
      </c>
      <c r="I333" s="14">
        <v>-59992</v>
      </c>
      <c r="J333" s="7"/>
      <c r="K333" s="414"/>
    </row>
    <row r="334" spans="1:12" s="25" customFormat="1" ht="8.65" customHeight="1">
      <c r="A334" s="139" t="s">
        <v>264</v>
      </c>
      <c r="B334" s="139"/>
      <c r="C334" s="146" t="s">
        <v>268</v>
      </c>
      <c r="D334" s="151"/>
      <c r="E334" s="13"/>
      <c r="F334" s="85"/>
      <c r="G334" s="86"/>
      <c r="H334" s="86"/>
      <c r="I334" s="85"/>
      <c r="J334" s="7"/>
      <c r="K334" s="414"/>
    </row>
    <row r="335" spans="1:12" s="25" customFormat="1" ht="8.65" customHeight="1">
      <c r="A335" s="140" t="s">
        <v>250</v>
      </c>
      <c r="B335" s="140"/>
      <c r="C335" s="1158" t="s">
        <v>269</v>
      </c>
      <c r="D335" s="1159"/>
      <c r="E335" s="85"/>
      <c r="F335" s="85"/>
      <c r="G335" s="86"/>
      <c r="H335" s="13">
        <v>14014</v>
      </c>
      <c r="I335" s="14">
        <v>13697</v>
      </c>
      <c r="J335" s="7"/>
      <c r="K335" s="414"/>
    </row>
    <row r="336" spans="1:12" s="25" customFormat="1" ht="8.65" customHeight="1">
      <c r="A336" s="139" t="s">
        <v>265</v>
      </c>
      <c r="B336" s="139"/>
      <c r="C336" s="146"/>
      <c r="D336" s="58"/>
      <c r="E336" s="85"/>
      <c r="F336" s="85"/>
      <c r="G336" s="86"/>
      <c r="H336" s="86"/>
      <c r="I336" s="85"/>
      <c r="J336" s="7"/>
      <c r="K336" s="414"/>
    </row>
    <row r="337" spans="1:11" s="25" customFormat="1" ht="8.65" customHeight="1">
      <c r="A337" s="140" t="s">
        <v>248</v>
      </c>
      <c r="B337" s="140"/>
      <c r="C337" s="146" t="s">
        <v>268</v>
      </c>
      <c r="D337" s="149" t="s">
        <v>273</v>
      </c>
      <c r="E337" s="85"/>
      <c r="F337" s="85"/>
      <c r="G337" s="86"/>
      <c r="H337" s="13">
        <v>23727</v>
      </c>
      <c r="I337" s="14">
        <v>22459</v>
      </c>
      <c r="J337" s="7"/>
      <c r="K337" s="414"/>
    </row>
    <row r="338" spans="1:11" s="25" customFormat="1" ht="8.65" customHeight="1">
      <c r="A338" s="140" t="s">
        <v>249</v>
      </c>
      <c r="B338" s="140"/>
      <c r="C338" s="146" t="s">
        <v>268</v>
      </c>
      <c r="D338" s="149" t="s">
        <v>274</v>
      </c>
      <c r="E338" s="85"/>
      <c r="F338" s="85"/>
      <c r="G338" s="86"/>
      <c r="H338" s="13">
        <v>30601</v>
      </c>
      <c r="I338" s="14">
        <v>34179</v>
      </c>
      <c r="J338" s="7"/>
      <c r="K338" s="414"/>
    </row>
    <row r="339" spans="1:11" s="25" customFormat="1" ht="8.65" customHeight="1">
      <c r="A339" s="140" t="s">
        <v>182</v>
      </c>
      <c r="B339" s="140"/>
      <c r="C339" s="147"/>
      <c r="D339" s="17"/>
      <c r="E339" s="13">
        <v>52887</v>
      </c>
      <c r="F339" s="13">
        <v>57975</v>
      </c>
      <c r="G339" s="13">
        <v>53475</v>
      </c>
      <c r="H339" s="13">
        <v>56433</v>
      </c>
      <c r="I339" s="14">
        <v>63487</v>
      </c>
      <c r="J339" s="7"/>
      <c r="K339" s="414"/>
    </row>
    <row r="340" spans="1:11" s="25" customFormat="1" ht="8.65" customHeight="1">
      <c r="A340" s="1160" t="s">
        <v>251</v>
      </c>
      <c r="B340" s="1161"/>
      <c r="C340" s="147"/>
      <c r="D340" s="17"/>
      <c r="E340" s="13">
        <v>-52887</v>
      </c>
      <c r="F340" s="13">
        <v>-54818</v>
      </c>
      <c r="G340" s="13">
        <v>-51670</v>
      </c>
      <c r="H340" s="13">
        <v>-53892</v>
      </c>
      <c r="I340" s="14">
        <v>-55422</v>
      </c>
      <c r="J340" s="7"/>
      <c r="K340" s="414"/>
    </row>
    <row r="341" spans="1:11" s="25" customFormat="1" ht="8.65" customHeight="1">
      <c r="A341" s="139" t="s">
        <v>266</v>
      </c>
      <c r="B341" s="139"/>
      <c r="C341" s="147"/>
      <c r="D341" s="58"/>
      <c r="E341" s="85"/>
      <c r="F341" s="85"/>
      <c r="G341" s="86"/>
      <c r="H341" s="86"/>
      <c r="I341" s="13"/>
      <c r="J341" s="7"/>
      <c r="K341" s="414"/>
    </row>
    <row r="342" spans="1:11" s="25" customFormat="1" ht="8.65" customHeight="1">
      <c r="A342" s="140" t="s">
        <v>182</v>
      </c>
      <c r="B342" s="140"/>
      <c r="C342" s="146" t="s">
        <v>268</v>
      </c>
      <c r="D342" s="151"/>
      <c r="E342" s="85"/>
      <c r="F342" s="85"/>
      <c r="G342" s="86"/>
      <c r="H342" s="13">
        <v>12218</v>
      </c>
      <c r="I342" s="14">
        <v>10123</v>
      </c>
      <c r="J342" s="7"/>
      <c r="K342" s="414"/>
    </row>
    <row r="343" spans="1:11" s="25" customFormat="1" ht="8.65" customHeight="1">
      <c r="A343" s="140" t="s">
        <v>252</v>
      </c>
      <c r="B343" s="140"/>
      <c r="C343" s="146" t="s">
        <v>268</v>
      </c>
      <c r="D343" s="151"/>
      <c r="E343" s="85"/>
      <c r="F343" s="85"/>
      <c r="G343" s="86"/>
      <c r="H343" s="13">
        <v>-2677</v>
      </c>
      <c r="I343" s="14">
        <v>-2137</v>
      </c>
      <c r="J343" s="7"/>
      <c r="K343" s="414"/>
    </row>
    <row r="344" spans="1:11" s="25" customFormat="1" ht="9.9499999999999993" customHeight="1" thickBot="1">
      <c r="A344" s="3"/>
      <c r="B344" s="3"/>
      <c r="C344" s="3"/>
      <c r="D344" s="35"/>
      <c r="E344" s="7"/>
      <c r="F344" s="7"/>
      <c r="G344" s="7"/>
      <c r="H344" s="7"/>
      <c r="I344" s="7"/>
      <c r="J344" s="7"/>
      <c r="K344" s="414"/>
    </row>
    <row r="345" spans="1:11" s="23" customFormat="1" ht="9.9499999999999993" customHeight="1" thickBot="1">
      <c r="A345" s="1145" t="s">
        <v>247</v>
      </c>
      <c r="B345" s="1146"/>
      <c r="C345" s="1147"/>
      <c r="D345" s="64"/>
      <c r="E345" s="7"/>
      <c r="F345" s="7"/>
      <c r="G345" s="7"/>
      <c r="H345" s="7"/>
      <c r="I345" s="7"/>
      <c r="J345" s="7"/>
      <c r="K345" s="414"/>
    </row>
    <row r="346" spans="1:11" s="25" customFormat="1" ht="8.65" customHeight="1">
      <c r="A346" s="3"/>
      <c r="B346" s="3"/>
      <c r="C346" s="3"/>
      <c r="D346" s="35"/>
      <c r="E346" s="7"/>
      <c r="F346" s="7"/>
      <c r="G346" s="7"/>
      <c r="H346" s="7"/>
      <c r="I346" s="7"/>
      <c r="J346" s="7"/>
      <c r="K346" s="414"/>
    </row>
    <row r="347" spans="1:11" s="25" customFormat="1" ht="8.65" customHeight="1">
      <c r="A347" s="3" t="s">
        <v>205</v>
      </c>
      <c r="B347" s="3"/>
      <c r="C347" s="3"/>
      <c r="D347" s="35" t="s">
        <v>275</v>
      </c>
      <c r="E347" s="13">
        <v>11213</v>
      </c>
      <c r="F347" s="13">
        <v>7653</v>
      </c>
      <c r="G347" s="13">
        <v>19119</v>
      </c>
      <c r="H347" s="13">
        <v>20886</v>
      </c>
      <c r="I347" s="14">
        <v>20260</v>
      </c>
      <c r="J347" s="3"/>
      <c r="K347" s="414"/>
    </row>
    <row r="348" spans="1:11" s="25" customFormat="1" ht="9.9499999999999993" customHeight="1" thickBot="1">
      <c r="A348" s="3"/>
      <c r="B348" s="3"/>
      <c r="C348" s="3"/>
      <c r="D348" s="35"/>
      <c r="E348" s="7"/>
      <c r="F348" s="7"/>
      <c r="G348" s="7"/>
      <c r="H348" s="7"/>
      <c r="I348" s="7"/>
      <c r="J348" s="3"/>
      <c r="K348" s="414"/>
    </row>
    <row r="349" spans="1:11" s="23" customFormat="1" ht="9.9499999999999993" customHeight="1" thickBot="1">
      <c r="A349" s="1145" t="s">
        <v>246</v>
      </c>
      <c r="B349" s="1146"/>
      <c r="C349" s="1147"/>
      <c r="D349" s="64"/>
      <c r="E349" s="7"/>
      <c r="F349" s="7"/>
      <c r="G349" s="7"/>
      <c r="H349" s="7"/>
      <c r="I349" s="7"/>
      <c r="J349" s="7"/>
      <c r="K349" s="414"/>
    </row>
    <row r="350" spans="1:11" s="25" customFormat="1" ht="8.65" customHeight="1">
      <c r="A350" s="3"/>
      <c r="B350" s="3"/>
      <c r="C350" s="3"/>
      <c r="D350" s="35"/>
      <c r="E350" s="7"/>
      <c r="F350" s="7"/>
      <c r="G350" s="7"/>
      <c r="H350" s="7"/>
      <c r="I350" s="7"/>
      <c r="J350" s="3"/>
      <c r="K350" s="414"/>
    </row>
    <row r="351" spans="1:11" s="25" customFormat="1" ht="8.65" customHeight="1">
      <c r="A351" s="18" t="s">
        <v>206</v>
      </c>
      <c r="B351" s="19"/>
      <c r="C351" s="19"/>
      <c r="D351" s="17" t="s">
        <v>279</v>
      </c>
      <c r="E351" s="13">
        <v>28977</v>
      </c>
      <c r="F351" s="13">
        <v>27291</v>
      </c>
      <c r="G351" s="13">
        <v>27278</v>
      </c>
      <c r="H351" s="13">
        <v>29502</v>
      </c>
      <c r="I351" s="13">
        <v>59992</v>
      </c>
      <c r="J351" s="3"/>
      <c r="K351" s="414"/>
    </row>
    <row r="352" spans="1:11" s="25" customFormat="1" ht="8.65" customHeight="1">
      <c r="A352" s="18" t="s">
        <v>207</v>
      </c>
      <c r="B352" s="19"/>
      <c r="C352" s="19"/>
      <c r="D352" s="17" t="s">
        <v>280</v>
      </c>
      <c r="E352" s="13">
        <v>52887</v>
      </c>
      <c r="F352" s="13">
        <v>54818</v>
      </c>
      <c r="G352" s="13">
        <v>51670</v>
      </c>
      <c r="H352" s="13">
        <v>53892</v>
      </c>
      <c r="I352" s="13">
        <v>55422</v>
      </c>
      <c r="J352" s="3"/>
      <c r="K352" s="414"/>
    </row>
    <row r="353" spans="1:12" s="25" customFormat="1" ht="8.85" customHeight="1">
      <c r="A353" s="18" t="s">
        <v>208</v>
      </c>
      <c r="B353" s="19"/>
      <c r="C353" s="19"/>
      <c r="D353" s="17" t="s">
        <v>281</v>
      </c>
      <c r="E353" s="13">
        <v>4330</v>
      </c>
      <c r="F353" s="13">
        <v>4091</v>
      </c>
      <c r="G353" s="13">
        <v>4009</v>
      </c>
      <c r="H353" s="13">
        <v>4330</v>
      </c>
      <c r="I353" s="14">
        <v>4535</v>
      </c>
      <c r="J353" s="3"/>
      <c r="K353" s="414"/>
    </row>
    <row r="354" spans="1:12" s="25" customFormat="1" ht="8.65" customHeight="1">
      <c r="A354" s="18" t="s">
        <v>221</v>
      </c>
      <c r="B354" s="19"/>
      <c r="C354" s="19"/>
      <c r="D354" s="17" t="s">
        <v>281</v>
      </c>
      <c r="E354" s="13">
        <v>0</v>
      </c>
      <c r="F354" s="13">
        <v>0</v>
      </c>
      <c r="G354" s="13">
        <v>0</v>
      </c>
      <c r="H354" s="13">
        <v>0</v>
      </c>
      <c r="I354" s="14">
        <v>0</v>
      </c>
      <c r="J354" s="3"/>
      <c r="K354" s="414"/>
    </row>
    <row r="355" spans="1:12" s="25" customFormat="1" ht="8.65" customHeight="1">
      <c r="A355" s="18" t="s">
        <v>217</v>
      </c>
      <c r="B355" s="19"/>
      <c r="C355" s="19"/>
      <c r="D355" s="17" t="s">
        <v>282</v>
      </c>
      <c r="E355" s="13">
        <v>13516</v>
      </c>
      <c r="F355" s="13">
        <v>12411</v>
      </c>
      <c r="G355" s="13">
        <v>11279</v>
      </c>
      <c r="H355" s="13">
        <v>0</v>
      </c>
      <c r="I355" s="14">
        <v>0</v>
      </c>
      <c r="J355" s="3"/>
      <c r="K355" s="414"/>
    </row>
    <row r="356" spans="1:12" s="25" customFormat="1" ht="8.65" customHeight="1">
      <c r="A356" s="18" t="s">
        <v>218</v>
      </c>
      <c r="B356" s="19"/>
      <c r="C356" s="19"/>
      <c r="D356" s="17" t="s">
        <v>283</v>
      </c>
      <c r="E356" s="13">
        <v>0</v>
      </c>
      <c r="F356" s="13">
        <v>0</v>
      </c>
      <c r="G356" s="13">
        <v>0</v>
      </c>
      <c r="H356" s="13">
        <v>0</v>
      </c>
      <c r="I356" s="14">
        <v>0</v>
      </c>
      <c r="J356" s="3"/>
      <c r="K356" s="414"/>
    </row>
    <row r="357" spans="1:12" s="25" customFormat="1" ht="8.65" customHeight="1">
      <c r="A357" s="18"/>
      <c r="B357" s="19"/>
      <c r="C357" s="19"/>
      <c r="D357" s="17"/>
      <c r="E357" s="13"/>
      <c r="F357" s="13"/>
      <c r="G357" s="13"/>
      <c r="H357" s="13"/>
      <c r="I357" s="13"/>
      <c r="J357" s="3"/>
      <c r="K357" s="414"/>
    </row>
    <row r="358" spans="1:12" s="101" customFormat="1" ht="9.9499999999999993" customHeight="1">
      <c r="A358" s="46" t="s">
        <v>160</v>
      </c>
      <c r="B358" s="125"/>
      <c r="C358" s="125"/>
      <c r="D358" s="153"/>
      <c r="E358" s="69">
        <v>99710</v>
      </c>
      <c r="F358" s="69">
        <v>98611</v>
      </c>
      <c r="G358" s="107">
        <v>94236</v>
      </c>
      <c r="H358" s="107">
        <v>87724</v>
      </c>
      <c r="I358" s="69">
        <v>119949</v>
      </c>
      <c r="J358" s="100"/>
      <c r="K358" s="414"/>
    </row>
    <row r="359" spans="1:12" s="25" customFormat="1" ht="9.9499999999999993" customHeight="1" thickBot="1">
      <c r="A359" s="3"/>
      <c r="B359" s="3"/>
      <c r="C359" s="3"/>
      <c r="D359" s="154"/>
      <c r="E359" s="7"/>
      <c r="F359" s="7"/>
      <c r="G359" s="7"/>
      <c r="H359" s="7"/>
      <c r="I359" s="7"/>
      <c r="J359" s="3"/>
      <c r="K359" s="414"/>
    </row>
    <row r="360" spans="1:12" s="23" customFormat="1" ht="9.9499999999999993" customHeight="1" thickBot="1">
      <c r="A360" s="1145" t="s">
        <v>245</v>
      </c>
      <c r="B360" s="1146"/>
      <c r="C360" s="1147"/>
      <c r="D360" s="64"/>
      <c r="E360" s="7"/>
      <c r="F360" s="7"/>
      <c r="G360" s="7"/>
      <c r="H360" s="7"/>
      <c r="I360" s="7"/>
      <c r="J360" s="7"/>
      <c r="K360" s="414"/>
    </row>
    <row r="361" spans="1:12" s="25" customFormat="1" ht="8.65" customHeight="1">
      <c r="A361" s="3"/>
      <c r="B361" s="3"/>
      <c r="C361" s="3"/>
      <c r="D361" s="154"/>
      <c r="E361" s="7"/>
      <c r="F361" s="7"/>
      <c r="G361" s="7"/>
      <c r="H361" s="7"/>
      <c r="I361" s="7"/>
      <c r="J361" s="3"/>
      <c r="K361" s="414"/>
    </row>
    <row r="362" spans="1:12" s="25" customFormat="1" ht="8.85" customHeight="1">
      <c r="A362" s="18" t="s">
        <v>177</v>
      </c>
      <c r="B362" s="19"/>
      <c r="C362" s="19"/>
      <c r="D362" s="17" t="s">
        <v>276</v>
      </c>
      <c r="E362" s="13">
        <v>58616</v>
      </c>
      <c r="F362" s="13">
        <v>59975</v>
      </c>
      <c r="G362" s="13">
        <v>65581</v>
      </c>
      <c r="H362" s="13">
        <v>92782</v>
      </c>
      <c r="I362" s="14">
        <v>108550</v>
      </c>
      <c r="J362" s="3"/>
      <c r="K362" s="414"/>
    </row>
    <row r="363" spans="1:12" s="25" customFormat="1" ht="8.85" customHeight="1">
      <c r="A363" s="18" t="s">
        <v>178</v>
      </c>
      <c r="B363" s="19"/>
      <c r="C363" s="19"/>
      <c r="D363" s="17" t="s">
        <v>277</v>
      </c>
      <c r="E363" s="13">
        <v>0</v>
      </c>
      <c r="F363" s="13">
        <v>0</v>
      </c>
      <c r="G363" s="13">
        <v>0</v>
      </c>
      <c r="H363" s="13">
        <v>0</v>
      </c>
      <c r="I363" s="14">
        <v>0</v>
      </c>
      <c r="J363" s="3"/>
      <c r="K363" s="414"/>
      <c r="L363" s="143"/>
    </row>
    <row r="364" spans="1:12" s="25" customFormat="1" ht="8.85" customHeight="1">
      <c r="A364" s="18" t="s">
        <v>226</v>
      </c>
      <c r="B364" s="19"/>
      <c r="C364" s="19"/>
      <c r="D364" s="17" t="s">
        <v>278</v>
      </c>
      <c r="E364" s="13">
        <v>0</v>
      </c>
      <c r="F364" s="13">
        <v>0</v>
      </c>
      <c r="G364" s="13">
        <v>0</v>
      </c>
      <c r="H364" s="13">
        <v>0</v>
      </c>
      <c r="I364" s="14">
        <v>0</v>
      </c>
      <c r="J364" s="3"/>
      <c r="K364" s="414"/>
    </row>
    <row r="365" spans="1:12" s="25" customFormat="1" ht="8.65" customHeight="1">
      <c r="A365" s="29"/>
      <c r="D365" s="36"/>
      <c r="E365" s="7"/>
      <c r="F365" s="7"/>
      <c r="G365" s="7"/>
      <c r="H365" s="7"/>
      <c r="I365" s="7"/>
      <c r="J365" s="3"/>
      <c r="K365" s="414"/>
    </row>
    <row r="366" spans="1:12" s="25" customFormat="1" ht="8.65" customHeight="1">
      <c r="A366" s="29"/>
      <c r="D366" s="36"/>
      <c r="E366" s="7"/>
      <c r="F366" s="7"/>
      <c r="G366" s="7"/>
      <c r="H366" s="7"/>
      <c r="I366" s="7"/>
      <c r="J366" s="3"/>
      <c r="K366" s="414"/>
    </row>
  </sheetData>
  <mergeCells count="35">
    <mergeCell ref="D93:H93"/>
    <mergeCell ref="D184:H184"/>
    <mergeCell ref="A62:C62"/>
    <mergeCell ref="D1:H1"/>
    <mergeCell ref="A5:B5"/>
    <mergeCell ref="A7:B7"/>
    <mergeCell ref="A27:C27"/>
    <mergeCell ref="H174:H175"/>
    <mergeCell ref="I235:I236"/>
    <mergeCell ref="H235:H236"/>
    <mergeCell ref="I174:I175"/>
    <mergeCell ref="A96:C96"/>
    <mergeCell ref="A229:C229"/>
    <mergeCell ref="A146:C146"/>
    <mergeCell ref="A187:C187"/>
    <mergeCell ref="E174:E175"/>
    <mergeCell ref="F174:F175"/>
    <mergeCell ref="G174:G175"/>
    <mergeCell ref="A360:C360"/>
    <mergeCell ref="A316:C316"/>
    <mergeCell ref="A324:C324"/>
    <mergeCell ref="C335:D335"/>
    <mergeCell ref="A340:B340"/>
    <mergeCell ref="A345:C345"/>
    <mergeCell ref="A349:C349"/>
    <mergeCell ref="A248:D248"/>
    <mergeCell ref="A262:D262"/>
    <mergeCell ref="A279:D279"/>
    <mergeCell ref="A235:C236"/>
    <mergeCell ref="D235:D236"/>
    <mergeCell ref="D275:H275"/>
    <mergeCell ref="E235:E236"/>
    <mergeCell ref="F235:F236"/>
    <mergeCell ref="G235:G236"/>
    <mergeCell ref="A238:C238"/>
  </mergeCells>
  <phoneticPr fontId="33" type="noConversion"/>
  <printOptions horizontalCentered="1"/>
  <pageMargins left="0" right="0" top="0" bottom="0.59055118110236227" header="0.51181102362204722" footer="0.51181102362204722"/>
  <pageSetup paperSize="9" scale="97" fitToHeight="4" orientation="portrait" horizontalDpi="300" verticalDpi="300" r:id="rId1"/>
  <headerFooter alignWithMargins="0"/>
  <rowBreaks count="2" manualBreakCount="2">
    <brk id="92" max="8" man="1"/>
    <brk id="183" max="16383" man="1"/>
  </rowBreaks>
</worksheet>
</file>

<file path=xl/worksheets/sheet26.xml><?xml version="1.0" encoding="utf-8"?>
<worksheet xmlns="http://schemas.openxmlformats.org/spreadsheetml/2006/main" xmlns:r="http://schemas.openxmlformats.org/officeDocument/2006/relationships">
  <dimension ref="A1:L366"/>
  <sheetViews>
    <sheetView topLeftCell="A133" workbookViewId="0">
      <selection activeCell="A172" sqref="A172:IV172"/>
    </sheetView>
  </sheetViews>
  <sheetFormatPr baseColWidth="10" defaultColWidth="10.7109375" defaultRowHeight="8.65" customHeight="1"/>
  <cols>
    <col min="1" max="1" width="11.7109375" style="8" customWidth="1"/>
    <col min="2" max="2" width="18.7109375" style="2" customWidth="1"/>
    <col min="3" max="3" width="9.7109375" style="2" customWidth="1"/>
    <col min="4" max="4" width="10.7109375" style="2"/>
    <col min="5" max="9" width="9.7109375" style="16" customWidth="1"/>
    <col min="10" max="10" width="8.7109375" style="16" customWidth="1"/>
    <col min="11" max="11" width="10.7109375" style="424"/>
    <col min="12" max="16384" width="10.7109375" style="8"/>
  </cols>
  <sheetData>
    <row r="1" spans="1:11" s="40" customFormat="1" ht="12" customHeight="1">
      <c r="A1" s="145">
        <v>51</v>
      </c>
      <c r="B1" s="38" t="s">
        <v>313</v>
      </c>
      <c r="D1" s="1144" t="s">
        <v>29</v>
      </c>
      <c r="E1" s="1144"/>
      <c r="F1" s="1144"/>
      <c r="G1" s="1144"/>
      <c r="H1" s="1144"/>
      <c r="I1" s="76" t="s">
        <v>239</v>
      </c>
      <c r="J1" s="39"/>
      <c r="K1" s="415"/>
    </row>
    <row r="2" spans="1:11" s="41" customFormat="1" ht="9" customHeight="1">
      <c r="A2" s="28"/>
      <c r="D2" s="27"/>
      <c r="E2" s="27"/>
      <c r="F2" s="27"/>
      <c r="G2" s="27"/>
      <c r="H2" s="27"/>
      <c r="I2" s="26"/>
      <c r="J2" s="29"/>
      <c r="K2" s="415"/>
    </row>
    <row r="3" spans="1:11" s="25" customFormat="1" ht="9.9499999999999993" customHeight="1">
      <c r="A3" s="1"/>
      <c r="D3" s="94" t="s">
        <v>31</v>
      </c>
      <c r="E3" s="95">
        <v>2005</v>
      </c>
      <c r="F3" s="95">
        <v>2006</v>
      </c>
      <c r="G3" s="95">
        <v>2007</v>
      </c>
      <c r="H3" s="95">
        <v>2008</v>
      </c>
      <c r="I3" s="95">
        <v>2009</v>
      </c>
      <c r="J3" s="3"/>
      <c r="K3" s="415"/>
    </row>
    <row r="4" spans="1:11" s="25" customFormat="1" ht="9" customHeight="1" thickBot="1">
      <c r="A4" s="1"/>
      <c r="D4" s="60"/>
      <c r="E4" s="61"/>
      <c r="F4" s="61"/>
      <c r="G4" s="61"/>
      <c r="H4" s="61"/>
      <c r="I4" s="61"/>
      <c r="J4" s="3"/>
      <c r="K4" s="415"/>
    </row>
    <row r="5" spans="1:11" s="25" customFormat="1" ht="11.1" customHeight="1" thickBot="1">
      <c r="A5" s="1156" t="s">
        <v>238</v>
      </c>
      <c r="B5" s="1157"/>
      <c r="C5" s="59"/>
      <c r="D5" s="60"/>
      <c r="E5" s="141">
        <v>1470</v>
      </c>
      <c r="F5" s="141">
        <v>1480</v>
      </c>
      <c r="G5" s="141">
        <v>1530</v>
      </c>
      <c r="H5" s="141">
        <v>1543</v>
      </c>
      <c r="I5" s="141">
        <v>1506</v>
      </c>
      <c r="J5" s="3"/>
      <c r="K5" s="415"/>
    </row>
    <row r="6" spans="1:11" s="25" customFormat="1" ht="9.9499999999999993" customHeight="1" thickBot="1">
      <c r="A6" s="1"/>
      <c r="D6" s="60"/>
      <c r="E6" s="61"/>
      <c r="F6" s="61"/>
      <c r="G6" s="61"/>
      <c r="H6" s="61"/>
      <c r="I6" s="61"/>
      <c r="J6" s="3"/>
      <c r="K6" s="415"/>
    </row>
    <row r="7" spans="1:11" s="25" customFormat="1" ht="11.1" customHeight="1" thickBot="1">
      <c r="A7" s="1156" t="s">
        <v>30</v>
      </c>
      <c r="B7" s="1157"/>
      <c r="C7" s="59"/>
      <c r="D7" s="31"/>
      <c r="E7" s="3"/>
      <c r="F7" s="3"/>
      <c r="G7" s="3"/>
      <c r="H7" s="3"/>
      <c r="I7" s="3"/>
      <c r="J7" s="3"/>
      <c r="K7" s="415"/>
    </row>
    <row r="8" spans="1:11" s="25" customFormat="1" ht="9" customHeight="1">
      <c r="A8" s="2"/>
      <c r="D8" s="2"/>
      <c r="E8" s="3"/>
      <c r="F8" s="3"/>
      <c r="G8" s="3"/>
      <c r="H8" s="3"/>
      <c r="I8" s="3"/>
      <c r="J8" s="3"/>
      <c r="K8" s="415"/>
    </row>
    <row r="9" spans="1:11" s="25" customFormat="1" ht="9" customHeight="1">
      <c r="A9" s="46" t="s">
        <v>233</v>
      </c>
      <c r="B9" s="19"/>
      <c r="C9" s="19"/>
      <c r="D9" s="4"/>
      <c r="E9" s="142">
        <v>60</v>
      </c>
      <c r="F9" s="142">
        <v>65</v>
      </c>
      <c r="G9" s="142">
        <v>65</v>
      </c>
      <c r="H9" s="142">
        <v>65</v>
      </c>
      <c r="I9" s="142">
        <v>65</v>
      </c>
      <c r="J9" s="3"/>
      <c r="K9" s="433">
        <f>SUM(E9:I9)/5</f>
        <v>64</v>
      </c>
    </row>
    <row r="10" spans="1:11" s="25" customFormat="1" ht="8.85" customHeight="1">
      <c r="A10" s="10"/>
      <c r="B10" s="19"/>
      <c r="C10" s="19"/>
      <c r="D10" s="4"/>
      <c r="E10" s="54"/>
      <c r="F10" s="54"/>
      <c r="G10" s="21"/>
      <c r="H10" s="21"/>
      <c r="I10" s="54"/>
      <c r="J10" s="3"/>
      <c r="K10" s="415"/>
    </row>
    <row r="11" spans="1:11" s="23" customFormat="1" ht="9" customHeight="1">
      <c r="A11" s="46" t="s">
        <v>237</v>
      </c>
      <c r="B11" s="118"/>
      <c r="C11" s="118"/>
      <c r="D11" s="47" t="s">
        <v>181</v>
      </c>
      <c r="E11" s="13">
        <v>2650918</v>
      </c>
      <c r="F11" s="13">
        <v>2775626</v>
      </c>
      <c r="G11" s="13">
        <v>2886979</v>
      </c>
      <c r="H11" s="13">
        <v>2960357</v>
      </c>
      <c r="I11" s="14">
        <v>3190235</v>
      </c>
      <c r="J11" s="7"/>
      <c r="K11" s="414"/>
    </row>
    <row r="12" spans="1:11" s="44" customFormat="1" ht="8.85" customHeight="1">
      <c r="A12" s="48" t="s">
        <v>231</v>
      </c>
      <c r="B12" s="119"/>
      <c r="C12" s="119"/>
      <c r="D12" s="49"/>
      <c r="E12" s="13">
        <v>104294</v>
      </c>
      <c r="F12" s="13">
        <v>110067</v>
      </c>
      <c r="G12" s="13">
        <v>118975</v>
      </c>
      <c r="H12" s="13">
        <v>122406</v>
      </c>
      <c r="I12" s="152">
        <v>130704</v>
      </c>
      <c r="J12" s="45"/>
      <c r="K12" s="414"/>
    </row>
    <row r="13" spans="1:11" s="44" customFormat="1" ht="8.85" customHeight="1">
      <c r="A13" s="48" t="s">
        <v>232</v>
      </c>
      <c r="B13" s="119"/>
      <c r="C13" s="119"/>
      <c r="D13" s="50"/>
      <c r="E13" s="13">
        <v>65056</v>
      </c>
      <c r="F13" s="13">
        <v>47611</v>
      </c>
      <c r="G13" s="13">
        <v>82633</v>
      </c>
      <c r="H13" s="13">
        <v>86345</v>
      </c>
      <c r="I13" s="152">
        <v>103237</v>
      </c>
      <c r="J13" s="45"/>
      <c r="K13" s="414"/>
    </row>
    <row r="14" spans="1:11" s="23" customFormat="1" ht="8.65" customHeight="1">
      <c r="A14" s="407" t="s">
        <v>465</v>
      </c>
      <c r="B14" s="408"/>
      <c r="C14" s="408"/>
      <c r="D14" s="409"/>
      <c r="E14" s="410">
        <f>E11-E12-E13</f>
        <v>2481568</v>
      </c>
      <c r="F14" s="410">
        <f>F11-F12-F13</f>
        <v>2617948</v>
      </c>
      <c r="G14" s="410">
        <f>G11-G12-G13</f>
        <v>2685371</v>
      </c>
      <c r="H14" s="410">
        <f>H11-H12-H13</f>
        <v>2751606</v>
      </c>
      <c r="I14" s="410">
        <f>I11-I12-I13</f>
        <v>2956294</v>
      </c>
      <c r="J14" s="7"/>
      <c r="K14" s="414"/>
    </row>
    <row r="15" spans="1:11" s="23" customFormat="1" ht="9" customHeight="1">
      <c r="A15" s="46" t="s">
        <v>234</v>
      </c>
      <c r="B15" s="118"/>
      <c r="C15" s="118"/>
      <c r="D15" s="47" t="s">
        <v>181</v>
      </c>
      <c r="E15" s="13">
        <v>806057</v>
      </c>
      <c r="F15" s="13">
        <v>756090</v>
      </c>
      <c r="G15" s="13">
        <v>541027</v>
      </c>
      <c r="H15" s="13">
        <v>1058170</v>
      </c>
      <c r="I15" s="14">
        <v>470168</v>
      </c>
      <c r="J15" s="7"/>
      <c r="K15" s="414"/>
    </row>
    <row r="16" spans="1:11" s="23" customFormat="1" ht="8.65" customHeight="1">
      <c r="A16" s="10"/>
      <c r="B16" s="118"/>
      <c r="C16" s="118"/>
      <c r="D16" s="51"/>
      <c r="E16" s="13"/>
      <c r="F16" s="13"/>
      <c r="G16" s="13"/>
      <c r="H16" s="13"/>
      <c r="I16" s="13"/>
      <c r="J16" s="7"/>
      <c r="K16" s="414"/>
    </row>
    <row r="17" spans="1:11" s="23" customFormat="1" ht="9" customHeight="1">
      <c r="A17" s="46" t="s">
        <v>235</v>
      </c>
      <c r="B17" s="120"/>
      <c r="C17" s="118"/>
      <c r="D17" s="47" t="s">
        <v>181</v>
      </c>
      <c r="E17" s="13">
        <v>279</v>
      </c>
      <c r="F17" s="13">
        <v>279</v>
      </c>
      <c r="G17" s="13">
        <v>279</v>
      </c>
      <c r="H17" s="13">
        <v>0</v>
      </c>
      <c r="I17" s="14">
        <v>279</v>
      </c>
      <c r="J17" s="7"/>
      <c r="K17" s="414"/>
    </row>
    <row r="18" spans="1:11" s="23" customFormat="1" ht="9" customHeight="1">
      <c r="A18" s="46" t="s">
        <v>236</v>
      </c>
      <c r="B18" s="120"/>
      <c r="C18" s="118"/>
      <c r="D18" s="47" t="s">
        <v>181</v>
      </c>
      <c r="E18" s="13">
        <v>0</v>
      </c>
      <c r="F18" s="13">
        <v>0</v>
      </c>
      <c r="G18" s="13">
        <v>0</v>
      </c>
      <c r="H18" s="13">
        <v>0</v>
      </c>
      <c r="I18" s="14">
        <v>0</v>
      </c>
      <c r="J18" s="7"/>
      <c r="K18" s="414"/>
    </row>
    <row r="19" spans="1:11" s="23" customFormat="1" ht="8.65" customHeight="1">
      <c r="A19" s="10"/>
      <c r="B19" s="118"/>
      <c r="C19" s="118"/>
      <c r="D19" s="4"/>
      <c r="E19" s="13"/>
      <c r="F19" s="13"/>
      <c r="G19" s="13"/>
      <c r="H19" s="13"/>
      <c r="I19" s="13"/>
      <c r="J19" s="7"/>
      <c r="K19" s="414"/>
    </row>
    <row r="20" spans="1:11" s="23" customFormat="1" ht="9" customHeight="1">
      <c r="A20" s="52" t="s">
        <v>193</v>
      </c>
      <c r="B20" s="118"/>
      <c r="C20" s="118"/>
      <c r="D20" s="53"/>
      <c r="E20" s="55">
        <v>3287904</v>
      </c>
      <c r="F20" s="55">
        <v>3374317</v>
      </c>
      <c r="G20" s="55">
        <v>3226677</v>
      </c>
      <c r="H20" s="55">
        <v>3809776</v>
      </c>
      <c r="I20" s="55">
        <v>3426741</v>
      </c>
      <c r="J20" s="32"/>
      <c r="K20" s="414"/>
    </row>
    <row r="21" spans="1:11" s="23" customFormat="1" ht="8.65" customHeight="1" thickBot="1">
      <c r="A21" s="75"/>
      <c r="B21" s="121"/>
      <c r="C21" s="118"/>
      <c r="D21" s="53"/>
      <c r="E21" s="13"/>
      <c r="F21" s="13"/>
      <c r="G21" s="15"/>
      <c r="H21" s="15"/>
      <c r="I21" s="15"/>
      <c r="J21" s="7"/>
      <c r="K21" s="414"/>
    </row>
    <row r="22" spans="1:11" s="23" customFormat="1" ht="9.9499999999999993" customHeight="1" thickBot="1">
      <c r="A22" s="77" t="s">
        <v>222</v>
      </c>
      <c r="B22" s="122"/>
      <c r="C22" s="123"/>
      <c r="D22" s="53"/>
      <c r="E22" s="13"/>
      <c r="F22" s="13"/>
      <c r="G22" s="15"/>
      <c r="H22" s="15"/>
      <c r="I22" s="15"/>
      <c r="J22" s="7"/>
      <c r="K22" s="414"/>
    </row>
    <row r="23" spans="1:11" s="23" customFormat="1" ht="9.9499999999999993" customHeight="1">
      <c r="A23" s="6" t="s">
        <v>224</v>
      </c>
      <c r="B23" s="12"/>
      <c r="C23" s="118"/>
      <c r="D23" s="53"/>
      <c r="E23" s="13"/>
      <c r="F23" s="13"/>
      <c r="G23" s="13">
        <v>2685370</v>
      </c>
      <c r="H23" s="13">
        <v>2751606</v>
      </c>
      <c r="I23" s="14">
        <v>2956294</v>
      </c>
      <c r="J23" s="7"/>
      <c r="K23" s="414"/>
    </row>
    <row r="24" spans="1:11" s="23" customFormat="1" ht="9.9499999999999993" customHeight="1">
      <c r="A24" s="10" t="s">
        <v>223</v>
      </c>
      <c r="B24" s="118"/>
      <c r="C24" s="118"/>
      <c r="D24" s="53"/>
      <c r="E24" s="13"/>
      <c r="F24" s="13"/>
      <c r="G24" s="13">
        <v>5420237</v>
      </c>
      <c r="H24" s="13">
        <v>5529555</v>
      </c>
      <c r="I24" s="14">
        <v>5872420</v>
      </c>
      <c r="J24" s="7"/>
      <c r="K24" s="414">
        <f>SUM(G24:I24)</f>
        <v>16822212</v>
      </c>
    </row>
    <row r="25" spans="1:11" s="43" customFormat="1" ht="9.9499999999999993" customHeight="1">
      <c r="A25" s="46" t="s">
        <v>225</v>
      </c>
      <c r="B25" s="120"/>
      <c r="C25" s="120"/>
      <c r="D25" s="116"/>
      <c r="E25" s="69"/>
      <c r="F25" s="69"/>
      <c r="G25" s="124">
        <v>49.543405574331892</v>
      </c>
      <c r="H25" s="124">
        <v>49.761798191717055</v>
      </c>
      <c r="I25" s="124">
        <v>50.342005510505039</v>
      </c>
      <c r="J25" s="117"/>
      <c r="K25" s="414"/>
    </row>
    <row r="26" spans="1:11" s="23" customFormat="1" ht="9.9499999999999993" customHeight="1" thickBot="1">
      <c r="A26" s="2"/>
      <c r="B26" s="7"/>
      <c r="C26" s="7"/>
      <c r="D26" s="2"/>
      <c r="E26" s="7"/>
      <c r="F26" s="7"/>
      <c r="G26" s="7"/>
      <c r="H26" s="7"/>
      <c r="I26" s="7"/>
      <c r="J26" s="7"/>
      <c r="K26" s="414"/>
    </row>
    <row r="27" spans="1:11" s="25" customFormat="1" ht="11.1" customHeight="1" thickBot="1">
      <c r="A27" s="1145" t="s">
        <v>32</v>
      </c>
      <c r="B27" s="1146"/>
      <c r="C27" s="1147"/>
      <c r="D27" s="31"/>
      <c r="E27" s="3"/>
      <c r="F27" s="3"/>
      <c r="G27" s="3"/>
      <c r="H27" s="3"/>
      <c r="I27" s="3"/>
      <c r="J27" s="3"/>
      <c r="K27" s="415"/>
    </row>
    <row r="28" spans="1:11" s="25" customFormat="1" ht="9.9499999999999993" customHeight="1">
      <c r="A28" s="2"/>
      <c r="B28" s="3"/>
      <c r="C28" s="3"/>
      <c r="D28" s="2"/>
      <c r="E28" s="7"/>
      <c r="F28" s="7"/>
      <c r="G28" s="7"/>
      <c r="H28" s="7"/>
      <c r="I28" s="7"/>
      <c r="J28" s="7"/>
      <c r="K28" s="415"/>
    </row>
    <row r="29" spans="1:11" s="42" customFormat="1" ht="9.9499999999999993" customHeight="1">
      <c r="A29" s="115" t="s">
        <v>33</v>
      </c>
      <c r="K29" s="403"/>
    </row>
    <row r="30" spans="1:11" s="25" customFormat="1" ht="8.65" customHeight="1">
      <c r="A30" s="10" t="s">
        <v>34</v>
      </c>
      <c r="B30" s="19"/>
      <c r="C30" s="19"/>
      <c r="D30" s="4"/>
      <c r="E30" s="13"/>
      <c r="F30" s="13"/>
      <c r="G30" s="13"/>
      <c r="H30" s="13"/>
      <c r="I30" s="13"/>
      <c r="J30" s="7"/>
      <c r="K30" s="415"/>
    </row>
    <row r="31" spans="1:11" s="25" customFormat="1" ht="8.65" customHeight="1">
      <c r="A31" s="10" t="s">
        <v>35</v>
      </c>
      <c r="B31" s="19"/>
      <c r="C31" s="19"/>
      <c r="D31" s="4"/>
      <c r="E31" s="13">
        <v>510151</v>
      </c>
      <c r="F31" s="13">
        <v>1596379</v>
      </c>
      <c r="G31" s="13">
        <v>73891</v>
      </c>
      <c r="H31" s="13">
        <v>227005</v>
      </c>
      <c r="I31" s="14">
        <v>271258</v>
      </c>
      <c r="J31" s="7"/>
      <c r="K31" s="415"/>
    </row>
    <row r="32" spans="1:11" s="25" customFormat="1" ht="8.65" customHeight="1">
      <c r="A32" s="10" t="s">
        <v>36</v>
      </c>
      <c r="B32" s="19"/>
      <c r="C32" s="19"/>
      <c r="D32" s="4"/>
      <c r="E32" s="13">
        <v>1453025</v>
      </c>
      <c r="F32" s="13">
        <v>1310712</v>
      </c>
      <c r="G32" s="13">
        <v>1154339</v>
      </c>
      <c r="H32" s="13">
        <v>1085779</v>
      </c>
      <c r="I32" s="14">
        <v>1081937</v>
      </c>
      <c r="J32" s="7"/>
      <c r="K32" s="415"/>
    </row>
    <row r="33" spans="1:11" s="25" customFormat="1" ht="8.65" customHeight="1">
      <c r="A33" s="10" t="s">
        <v>37</v>
      </c>
      <c r="B33" s="19"/>
      <c r="C33" s="19"/>
      <c r="D33" s="4"/>
      <c r="E33" s="13">
        <v>631405</v>
      </c>
      <c r="F33" s="13">
        <v>632564</v>
      </c>
      <c r="G33" s="13">
        <v>634227</v>
      </c>
      <c r="H33" s="13">
        <v>636200</v>
      </c>
      <c r="I33" s="14">
        <v>637375</v>
      </c>
      <c r="J33" s="7"/>
      <c r="K33" s="415"/>
    </row>
    <row r="34" spans="1:11" s="25" customFormat="1" ht="8.65" customHeight="1">
      <c r="A34" s="10" t="s">
        <v>38</v>
      </c>
      <c r="B34" s="19"/>
      <c r="C34" s="19"/>
      <c r="D34" s="4"/>
      <c r="E34" s="13">
        <v>352271</v>
      </c>
      <c r="F34" s="13">
        <v>577944</v>
      </c>
      <c r="G34" s="13">
        <v>955682</v>
      </c>
      <c r="H34" s="13">
        <v>1261249</v>
      </c>
      <c r="I34" s="14">
        <v>1247283</v>
      </c>
      <c r="J34" s="7"/>
      <c r="K34" s="415"/>
    </row>
    <row r="35" spans="1:11" s="25" customFormat="1" ht="8.65" customHeight="1">
      <c r="A35" s="10" t="s">
        <v>39</v>
      </c>
      <c r="B35" s="19"/>
      <c r="C35" s="19"/>
      <c r="D35" s="4"/>
      <c r="E35" s="13"/>
      <c r="F35" s="13"/>
      <c r="G35" s="13"/>
      <c r="H35" s="13"/>
      <c r="I35" s="13"/>
      <c r="J35" s="7"/>
      <c r="K35" s="415"/>
    </row>
    <row r="36" spans="1:11" s="25" customFormat="1" ht="8.65" customHeight="1">
      <c r="A36" s="10" t="s">
        <v>40</v>
      </c>
      <c r="B36" s="19"/>
      <c r="C36" s="19"/>
      <c r="D36" s="4"/>
      <c r="E36" s="13">
        <v>9154566</v>
      </c>
      <c r="F36" s="13">
        <v>8553236</v>
      </c>
      <c r="G36" s="13">
        <v>8352397</v>
      </c>
      <c r="H36" s="13">
        <v>8109168</v>
      </c>
      <c r="I36" s="14">
        <v>8330681</v>
      </c>
      <c r="J36" s="7"/>
      <c r="K36" s="415"/>
    </row>
    <row r="37" spans="1:11" s="25" customFormat="1" ht="8.65" customHeight="1">
      <c r="A37" s="10" t="s">
        <v>41</v>
      </c>
      <c r="B37" s="19"/>
      <c r="C37" s="19"/>
      <c r="D37" s="4"/>
      <c r="E37" s="13">
        <v>14003</v>
      </c>
      <c r="F37" s="13">
        <v>10003</v>
      </c>
      <c r="G37" s="13">
        <v>10003</v>
      </c>
      <c r="H37" s="13">
        <v>10002</v>
      </c>
      <c r="I37" s="14">
        <v>10002</v>
      </c>
      <c r="J37" s="7"/>
      <c r="K37" s="415"/>
    </row>
    <row r="38" spans="1:11" s="23" customFormat="1" ht="8.65" customHeight="1">
      <c r="A38" s="10" t="s">
        <v>42</v>
      </c>
      <c r="B38" s="118"/>
      <c r="C38" s="118"/>
      <c r="D38" s="4"/>
      <c r="E38" s="13">
        <v>0</v>
      </c>
      <c r="F38" s="13">
        <v>0</v>
      </c>
      <c r="G38" s="13">
        <v>0</v>
      </c>
      <c r="H38" s="13">
        <v>0</v>
      </c>
      <c r="I38" s="14">
        <v>0</v>
      </c>
      <c r="J38" s="7"/>
      <c r="K38" s="414"/>
    </row>
    <row r="39" spans="1:11" s="25" customFormat="1" ht="8.65" customHeight="1">
      <c r="A39" s="10" t="s">
        <v>43</v>
      </c>
      <c r="B39" s="19"/>
      <c r="C39" s="19"/>
      <c r="D39" s="4"/>
      <c r="E39" s="13">
        <v>0</v>
      </c>
      <c r="F39" s="13">
        <v>0</v>
      </c>
      <c r="G39" s="13">
        <v>0</v>
      </c>
      <c r="H39" s="13">
        <v>0</v>
      </c>
      <c r="I39" s="14">
        <v>0</v>
      </c>
      <c r="J39" s="7"/>
      <c r="K39" s="415"/>
    </row>
    <row r="40" spans="1:11" s="23" customFormat="1" ht="8.65" customHeight="1">
      <c r="A40" s="10" t="s">
        <v>44</v>
      </c>
      <c r="B40" s="118"/>
      <c r="C40" s="118"/>
      <c r="D40" s="4"/>
      <c r="E40" s="13"/>
      <c r="F40" s="13"/>
      <c r="G40" s="13"/>
      <c r="H40" s="13"/>
      <c r="I40" s="13"/>
      <c r="J40" s="7"/>
      <c r="K40" s="414"/>
    </row>
    <row r="41" spans="1:11" s="23" customFormat="1" ht="8.65" customHeight="1">
      <c r="A41" s="10" t="s">
        <v>45</v>
      </c>
      <c r="B41" s="118"/>
      <c r="C41" s="118"/>
      <c r="D41" s="4"/>
      <c r="E41" s="13">
        <v>0</v>
      </c>
      <c r="F41" s="13">
        <v>0</v>
      </c>
      <c r="G41" s="13">
        <v>0</v>
      </c>
      <c r="H41" s="13">
        <v>49653</v>
      </c>
      <c r="I41" s="14">
        <v>0</v>
      </c>
      <c r="J41" s="33">
        <v>49653</v>
      </c>
      <c r="K41" s="414"/>
    </row>
    <row r="42" spans="1:11" s="25" customFormat="1" ht="8.65" customHeight="1">
      <c r="A42" s="10" t="s">
        <v>46</v>
      </c>
      <c r="B42" s="19"/>
      <c r="C42" s="19"/>
      <c r="D42" s="4"/>
      <c r="E42" s="13"/>
      <c r="F42" s="13"/>
      <c r="G42" s="13"/>
      <c r="H42" s="13"/>
      <c r="I42" s="13"/>
      <c r="J42" s="7"/>
      <c r="K42" s="415"/>
    </row>
    <row r="43" spans="1:11" s="25" customFormat="1" ht="8.65" customHeight="1">
      <c r="A43" s="10" t="s">
        <v>47</v>
      </c>
      <c r="B43" s="19"/>
      <c r="C43" s="19"/>
      <c r="D43" s="4"/>
      <c r="E43" s="13">
        <v>0</v>
      </c>
      <c r="F43" s="13">
        <v>0</v>
      </c>
      <c r="G43" s="13">
        <v>0</v>
      </c>
      <c r="H43" s="13">
        <v>0</v>
      </c>
      <c r="I43" s="14">
        <v>0</v>
      </c>
      <c r="J43" s="7"/>
      <c r="K43" s="415"/>
    </row>
    <row r="44" spans="1:11" s="25" customFormat="1" ht="8.1" customHeight="1">
      <c r="A44" s="10"/>
      <c r="B44" s="19"/>
      <c r="C44" s="19"/>
      <c r="D44" s="4"/>
      <c r="E44" s="13"/>
      <c r="F44" s="13"/>
      <c r="G44" s="13"/>
      <c r="H44" s="13"/>
      <c r="I44" s="13"/>
      <c r="J44" s="7"/>
      <c r="K44" s="415"/>
    </row>
    <row r="45" spans="1:11" s="101" customFormat="1" ht="9.9499999999999993" customHeight="1">
      <c r="A45" s="46" t="s">
        <v>48</v>
      </c>
      <c r="B45" s="125"/>
      <c r="C45" s="125"/>
      <c r="D45" s="91"/>
      <c r="E45" s="55">
        <v>12115421</v>
      </c>
      <c r="F45" s="55">
        <v>12680838</v>
      </c>
      <c r="G45" s="55">
        <v>11180539</v>
      </c>
      <c r="H45" s="55">
        <v>11379056</v>
      </c>
      <c r="I45" s="55">
        <v>11578536</v>
      </c>
      <c r="J45" s="33">
        <v>58934390</v>
      </c>
      <c r="K45" s="415"/>
    </row>
    <row r="46" spans="1:11" s="25" customFormat="1" ht="8.65" customHeight="1">
      <c r="A46" s="2"/>
      <c r="B46" s="3"/>
      <c r="C46" s="3"/>
      <c r="D46" s="2"/>
      <c r="E46" s="7"/>
      <c r="F46" s="7"/>
      <c r="G46" s="7"/>
      <c r="H46" s="7"/>
      <c r="I46" s="7"/>
      <c r="J46" s="33">
        <v>58934390</v>
      </c>
      <c r="K46" s="415"/>
    </row>
    <row r="47" spans="1:11" s="23" customFormat="1" ht="9.9499999999999993" customHeight="1">
      <c r="A47" s="115" t="s">
        <v>49</v>
      </c>
      <c r="B47" s="7"/>
      <c r="C47" s="7"/>
      <c r="D47" s="1"/>
      <c r="E47" s="7"/>
      <c r="F47" s="7"/>
      <c r="G47" s="7"/>
      <c r="H47" s="7"/>
      <c r="I47" s="7"/>
      <c r="J47" s="7"/>
      <c r="K47" s="414"/>
    </row>
    <row r="48" spans="1:11" s="23" customFormat="1" ht="8.65" customHeight="1">
      <c r="A48" s="10" t="s">
        <v>50</v>
      </c>
      <c r="B48" s="118"/>
      <c r="C48" s="118"/>
      <c r="D48" s="4"/>
      <c r="E48" s="13"/>
      <c r="F48" s="13"/>
      <c r="G48" s="13"/>
      <c r="H48" s="13"/>
      <c r="I48" s="13"/>
      <c r="J48" s="7"/>
      <c r="K48" s="414"/>
    </row>
    <row r="49" spans="1:12" s="23" customFormat="1" ht="8.65" customHeight="1">
      <c r="A49" s="10" t="s">
        <v>51</v>
      </c>
      <c r="B49" s="118"/>
      <c r="C49" s="118"/>
      <c r="D49" s="4"/>
      <c r="E49" s="13">
        <v>38684</v>
      </c>
      <c r="F49" s="13">
        <v>39939</v>
      </c>
      <c r="G49" s="13">
        <v>295905</v>
      </c>
      <c r="H49" s="13">
        <v>55468</v>
      </c>
      <c r="I49" s="14">
        <v>23186</v>
      </c>
      <c r="J49" s="7"/>
      <c r="K49" s="414"/>
    </row>
    <row r="50" spans="1:12" s="23" customFormat="1" ht="8.65" customHeight="1">
      <c r="A50" s="10" t="s">
        <v>52</v>
      </c>
      <c r="B50" s="118"/>
      <c r="C50" s="118"/>
      <c r="D50" s="4"/>
      <c r="E50" s="13">
        <v>0</v>
      </c>
      <c r="F50" s="13">
        <v>0</v>
      </c>
      <c r="G50" s="13">
        <v>0</v>
      </c>
      <c r="H50" s="13">
        <v>0</v>
      </c>
      <c r="I50" s="14">
        <v>0</v>
      </c>
      <c r="J50" s="7"/>
      <c r="K50" s="414"/>
    </row>
    <row r="51" spans="1:12" s="25" customFormat="1" ht="8.65" customHeight="1">
      <c r="A51" s="10" t="s">
        <v>53</v>
      </c>
      <c r="B51" s="19"/>
      <c r="C51" s="19"/>
      <c r="D51" s="4"/>
      <c r="E51" s="13">
        <v>8635166</v>
      </c>
      <c r="F51" s="13">
        <v>9699196</v>
      </c>
      <c r="G51" s="13">
        <v>8057096</v>
      </c>
      <c r="H51" s="13">
        <v>7853711</v>
      </c>
      <c r="I51" s="14">
        <v>8233399</v>
      </c>
      <c r="J51" s="7"/>
      <c r="K51" s="415"/>
    </row>
    <row r="52" spans="1:12" s="23" customFormat="1" ht="8.65" customHeight="1">
      <c r="A52" s="10" t="s">
        <v>228</v>
      </c>
      <c r="B52" s="118"/>
      <c r="C52" s="118"/>
      <c r="D52" s="4"/>
      <c r="E52" s="13">
        <v>0</v>
      </c>
      <c r="F52" s="13">
        <v>0</v>
      </c>
      <c r="G52" s="13">
        <v>0</v>
      </c>
      <c r="H52" s="13">
        <v>0</v>
      </c>
      <c r="I52" s="14">
        <v>0</v>
      </c>
      <c r="J52" s="7"/>
      <c r="K52" s="414"/>
    </row>
    <row r="53" spans="1:12" s="25" customFormat="1" ht="8.65" customHeight="1">
      <c r="A53" s="10" t="s">
        <v>54</v>
      </c>
      <c r="B53" s="19"/>
      <c r="C53" s="19"/>
      <c r="D53" s="4"/>
      <c r="E53" s="13">
        <v>0</v>
      </c>
      <c r="F53" s="13">
        <v>0</v>
      </c>
      <c r="G53" s="13">
        <v>0</v>
      </c>
      <c r="H53" s="13">
        <v>0</v>
      </c>
      <c r="I53" s="14">
        <v>0</v>
      </c>
      <c r="J53" s="7"/>
      <c r="K53" s="415"/>
    </row>
    <row r="54" spans="1:12" s="23" customFormat="1" ht="8.65" customHeight="1">
      <c r="A54" s="10" t="s">
        <v>55</v>
      </c>
      <c r="B54" s="118"/>
      <c r="C54" s="118"/>
      <c r="D54" s="4"/>
      <c r="E54" s="13">
        <v>1264205</v>
      </c>
      <c r="F54" s="13">
        <v>572593</v>
      </c>
      <c r="G54" s="13">
        <v>351119</v>
      </c>
      <c r="H54" s="13">
        <v>637369</v>
      </c>
      <c r="I54" s="14">
        <v>407366</v>
      </c>
      <c r="J54" s="7"/>
      <c r="K54" s="414"/>
    </row>
    <row r="55" spans="1:12" s="23" customFormat="1" ht="8.65" customHeight="1">
      <c r="A55" s="10" t="s">
        <v>44</v>
      </c>
      <c r="B55" s="118"/>
      <c r="C55" s="118"/>
      <c r="D55" s="4"/>
      <c r="E55" s="13"/>
      <c r="F55" s="13"/>
      <c r="G55" s="13"/>
      <c r="H55" s="13"/>
      <c r="I55" s="13"/>
      <c r="J55" s="7"/>
      <c r="K55" s="414"/>
    </row>
    <row r="56" spans="1:12" s="23" customFormat="1" ht="8.65" customHeight="1">
      <c r="A56" s="10" t="s">
        <v>229</v>
      </c>
      <c r="B56" s="118"/>
      <c r="C56" s="118"/>
      <c r="D56" s="4"/>
      <c r="E56" s="13">
        <v>1001755</v>
      </c>
      <c r="F56" s="13">
        <v>1189710</v>
      </c>
      <c r="G56" s="13">
        <v>1279545</v>
      </c>
      <c r="H56" s="13">
        <v>1611521</v>
      </c>
      <c r="I56" s="14">
        <v>1824562</v>
      </c>
      <c r="J56" s="33">
        <v>6907093</v>
      </c>
      <c r="K56" s="414"/>
    </row>
    <row r="57" spans="1:12" s="25" customFormat="1" ht="8.65" customHeight="1">
      <c r="A57" s="10" t="s">
        <v>56</v>
      </c>
      <c r="B57" s="19"/>
      <c r="C57" s="19"/>
      <c r="D57" s="4"/>
      <c r="E57" s="13"/>
      <c r="F57" s="13"/>
      <c r="G57" s="13"/>
      <c r="H57" s="13"/>
      <c r="I57" s="13"/>
      <c r="J57" s="7"/>
      <c r="K57" s="415"/>
    </row>
    <row r="58" spans="1:12" s="25" customFormat="1" ht="8.65" customHeight="1">
      <c r="A58" s="10" t="s">
        <v>57</v>
      </c>
      <c r="B58" s="19"/>
      <c r="C58" s="19"/>
      <c r="D58" s="4"/>
      <c r="E58" s="13">
        <v>1175611</v>
      </c>
      <c r="F58" s="13">
        <v>1179400</v>
      </c>
      <c r="G58" s="13">
        <v>1196874</v>
      </c>
      <c r="H58" s="13">
        <v>1220987</v>
      </c>
      <c r="I58" s="14">
        <v>1090023</v>
      </c>
      <c r="J58" s="144"/>
      <c r="K58" s="415"/>
    </row>
    <row r="59" spans="1:12" s="25" customFormat="1" ht="8.1" customHeight="1">
      <c r="A59" s="10"/>
      <c r="B59" s="19"/>
      <c r="C59" s="19"/>
      <c r="D59" s="4"/>
      <c r="E59" s="13"/>
      <c r="F59" s="13"/>
      <c r="G59" s="13"/>
      <c r="H59" s="13"/>
      <c r="I59" s="13"/>
      <c r="J59" s="7"/>
      <c r="K59" s="415"/>
    </row>
    <row r="60" spans="1:12" s="43" customFormat="1" ht="9.9499999999999993" customHeight="1">
      <c r="A60" s="46" t="s">
        <v>58</v>
      </c>
      <c r="B60" s="120"/>
      <c r="C60" s="120"/>
      <c r="D60" s="91"/>
      <c r="E60" s="55">
        <v>12115421</v>
      </c>
      <c r="F60" s="55">
        <v>12680838</v>
      </c>
      <c r="G60" s="55">
        <v>11180539</v>
      </c>
      <c r="H60" s="55">
        <v>11379056</v>
      </c>
      <c r="I60" s="55">
        <v>11578536</v>
      </c>
      <c r="J60" s="108" t="s">
        <v>270</v>
      </c>
      <c r="K60" s="417"/>
      <c r="L60" s="143"/>
    </row>
    <row r="61" spans="1:12" s="25" customFormat="1" ht="9.9499999999999993" customHeight="1" thickBot="1">
      <c r="A61" s="2"/>
      <c r="B61" s="3"/>
      <c r="C61" s="3"/>
      <c r="D61" s="2"/>
      <c r="E61" s="7"/>
      <c r="F61" s="7"/>
      <c r="G61" s="7"/>
      <c r="H61" s="7"/>
      <c r="I61" s="7"/>
      <c r="J61" s="33">
        <v>58934390</v>
      </c>
      <c r="K61" s="415"/>
    </row>
    <row r="62" spans="1:12" s="25" customFormat="1" ht="11.1" customHeight="1" thickBot="1">
      <c r="A62" s="1145" t="s">
        <v>59</v>
      </c>
      <c r="B62" s="1146"/>
      <c r="C62" s="1147"/>
      <c r="D62" s="31"/>
      <c r="E62" s="3"/>
      <c r="F62" s="3"/>
      <c r="G62" s="3"/>
      <c r="H62" s="3"/>
      <c r="I62" s="3"/>
      <c r="J62" s="3"/>
      <c r="K62" s="415"/>
    </row>
    <row r="63" spans="1:12" s="23" customFormat="1" ht="9.9499999999999993" customHeight="1">
      <c r="A63" s="2"/>
      <c r="B63" s="7"/>
      <c r="C63" s="7"/>
      <c r="D63" s="2"/>
      <c r="E63" s="34"/>
      <c r="F63" s="34"/>
      <c r="G63" s="24"/>
      <c r="H63" s="24"/>
      <c r="I63" s="34"/>
      <c r="J63" s="7"/>
      <c r="K63" s="414"/>
    </row>
    <row r="64" spans="1:12" s="43" customFormat="1" ht="9.9499999999999993" customHeight="1">
      <c r="A64" s="42" t="s">
        <v>60</v>
      </c>
      <c r="B64" s="56"/>
      <c r="C64" s="56"/>
      <c r="D64" s="109"/>
      <c r="E64" s="56"/>
      <c r="F64" s="56"/>
      <c r="G64" s="56"/>
      <c r="H64" s="56"/>
      <c r="I64" s="56"/>
      <c r="J64" s="56"/>
      <c r="K64" s="414"/>
    </row>
    <row r="65" spans="1:11" s="25" customFormat="1" ht="8.85" customHeight="1">
      <c r="A65" s="2"/>
      <c r="B65" s="3"/>
      <c r="C65" s="3"/>
      <c r="D65" s="2"/>
      <c r="E65" s="7"/>
      <c r="F65" s="7"/>
      <c r="G65" s="7"/>
      <c r="H65" s="7"/>
      <c r="I65" s="7"/>
      <c r="J65" s="7"/>
      <c r="K65" s="415"/>
    </row>
    <row r="66" spans="1:11" s="43" customFormat="1" ht="9.9499999999999993" customHeight="1">
      <c r="A66" s="42" t="s">
        <v>61</v>
      </c>
      <c r="B66" s="56"/>
      <c r="C66" s="56"/>
      <c r="D66" s="42"/>
      <c r="E66" s="56"/>
      <c r="F66" s="56"/>
      <c r="G66" s="56"/>
      <c r="H66" s="56"/>
      <c r="I66" s="56"/>
      <c r="J66" s="56"/>
      <c r="K66" s="414"/>
    </row>
    <row r="67" spans="1:11" s="23" customFormat="1" ht="8.65" customHeight="1">
      <c r="A67" s="10" t="s">
        <v>62</v>
      </c>
      <c r="B67" s="118"/>
      <c r="C67" s="118"/>
      <c r="D67" s="4"/>
      <c r="E67" s="13">
        <v>1304405</v>
      </c>
      <c r="F67" s="13">
        <v>1265135</v>
      </c>
      <c r="G67" s="13">
        <v>1271599</v>
      </c>
      <c r="H67" s="13">
        <v>557346</v>
      </c>
      <c r="I67" s="14">
        <v>587105</v>
      </c>
      <c r="J67" s="7"/>
      <c r="K67" s="414"/>
    </row>
    <row r="68" spans="1:11" s="23" customFormat="1" ht="8.65" customHeight="1">
      <c r="A68" s="10" t="s">
        <v>63</v>
      </c>
      <c r="B68" s="118"/>
      <c r="C68" s="118"/>
      <c r="D68" s="4"/>
      <c r="E68" s="13">
        <v>161610</v>
      </c>
      <c r="F68" s="13">
        <v>180056</v>
      </c>
      <c r="G68" s="13">
        <v>160998</v>
      </c>
      <c r="H68" s="13">
        <v>227423</v>
      </c>
      <c r="I68" s="14">
        <v>199688</v>
      </c>
      <c r="J68" s="7"/>
      <c r="K68" s="414"/>
    </row>
    <row r="69" spans="1:11" s="23" customFormat="1" ht="8.65" customHeight="1">
      <c r="A69" s="10" t="s">
        <v>64</v>
      </c>
      <c r="B69" s="118"/>
      <c r="C69" s="118"/>
      <c r="D69" s="4"/>
      <c r="E69" s="13">
        <v>1838079</v>
      </c>
      <c r="F69" s="13">
        <v>1759885</v>
      </c>
      <c r="G69" s="13">
        <v>1759237</v>
      </c>
      <c r="H69" s="13">
        <v>2150211</v>
      </c>
      <c r="I69" s="14">
        <v>2202167</v>
      </c>
      <c r="J69" s="7"/>
      <c r="K69" s="414"/>
    </row>
    <row r="70" spans="1:11" s="23" customFormat="1" ht="8.65" customHeight="1">
      <c r="A70" s="10" t="s">
        <v>65</v>
      </c>
      <c r="B70" s="118"/>
      <c r="C70" s="118"/>
      <c r="D70" s="4"/>
      <c r="E70" s="13">
        <v>458363</v>
      </c>
      <c r="F70" s="13">
        <v>514813</v>
      </c>
      <c r="G70" s="13">
        <v>454861</v>
      </c>
      <c r="H70" s="13">
        <v>523985</v>
      </c>
      <c r="I70" s="14">
        <v>514269</v>
      </c>
      <c r="J70" s="7"/>
      <c r="K70" s="414"/>
    </row>
    <row r="71" spans="1:11" s="23" customFormat="1" ht="8.65" customHeight="1">
      <c r="A71" s="10" t="s">
        <v>66</v>
      </c>
      <c r="B71" s="118"/>
      <c r="C71" s="118"/>
      <c r="D71" s="4"/>
      <c r="E71" s="13">
        <v>54649</v>
      </c>
      <c r="F71" s="13">
        <v>46273</v>
      </c>
      <c r="G71" s="13">
        <v>46896</v>
      </c>
      <c r="H71" s="13">
        <v>50692</v>
      </c>
      <c r="I71" s="14">
        <v>47762</v>
      </c>
      <c r="J71" s="7"/>
      <c r="K71" s="414"/>
    </row>
    <row r="72" spans="1:11" s="23" customFormat="1" ht="8.65" customHeight="1">
      <c r="A72" s="10" t="s">
        <v>67</v>
      </c>
      <c r="B72" s="118"/>
      <c r="C72" s="118"/>
      <c r="D72" s="4"/>
      <c r="E72" s="13">
        <v>511338</v>
      </c>
      <c r="F72" s="13">
        <v>497143</v>
      </c>
      <c r="G72" s="13">
        <v>546360</v>
      </c>
      <c r="H72" s="13">
        <v>694929</v>
      </c>
      <c r="I72" s="14">
        <v>600531</v>
      </c>
      <c r="J72" s="7"/>
      <c r="K72" s="414"/>
    </row>
    <row r="73" spans="1:11" s="23" customFormat="1" ht="8.65" customHeight="1">
      <c r="A73" s="10" t="s">
        <v>68</v>
      </c>
      <c r="B73" s="118"/>
      <c r="C73" s="118"/>
      <c r="D73" s="4"/>
      <c r="E73" s="13">
        <v>390540</v>
      </c>
      <c r="F73" s="13">
        <v>405254</v>
      </c>
      <c r="G73" s="13">
        <v>394638</v>
      </c>
      <c r="H73" s="13">
        <v>552235</v>
      </c>
      <c r="I73" s="14">
        <v>469952</v>
      </c>
      <c r="J73" s="7"/>
      <c r="K73" s="414"/>
    </row>
    <row r="74" spans="1:11" s="23" customFormat="1" ht="8.65" customHeight="1">
      <c r="A74" s="10" t="s">
        <v>69</v>
      </c>
      <c r="B74" s="118"/>
      <c r="C74" s="118"/>
      <c r="D74" s="4"/>
      <c r="E74" s="13">
        <v>924942</v>
      </c>
      <c r="F74" s="13">
        <v>1119602</v>
      </c>
      <c r="G74" s="13">
        <v>1067505</v>
      </c>
      <c r="H74" s="13">
        <v>1041800</v>
      </c>
      <c r="I74" s="14">
        <v>1031844</v>
      </c>
      <c r="J74" s="7"/>
      <c r="K74" s="414"/>
    </row>
    <row r="75" spans="1:11" s="23" customFormat="1" ht="8.65" customHeight="1">
      <c r="A75" s="10" t="s">
        <v>70</v>
      </c>
      <c r="B75" s="118"/>
      <c r="C75" s="118"/>
      <c r="D75" s="4"/>
      <c r="E75" s="13">
        <v>96986</v>
      </c>
      <c r="F75" s="13">
        <v>134299</v>
      </c>
      <c r="G75" s="13">
        <v>131507</v>
      </c>
      <c r="H75" s="13">
        <v>121450</v>
      </c>
      <c r="I75" s="14">
        <v>75087</v>
      </c>
      <c r="J75" s="7"/>
      <c r="K75" s="414"/>
    </row>
    <row r="76" spans="1:11" s="23" customFormat="1" ht="8.65" customHeight="1">
      <c r="A76" s="10" t="s">
        <v>71</v>
      </c>
      <c r="B76" s="118"/>
      <c r="C76" s="118"/>
      <c r="D76" s="4"/>
      <c r="E76" s="13">
        <v>575086</v>
      </c>
      <c r="F76" s="13">
        <v>516240</v>
      </c>
      <c r="G76" s="13">
        <v>543210</v>
      </c>
      <c r="H76" s="13">
        <v>355854</v>
      </c>
      <c r="I76" s="14">
        <v>402985</v>
      </c>
      <c r="J76" s="7"/>
      <c r="K76" s="414"/>
    </row>
    <row r="77" spans="1:11" s="23" customFormat="1" ht="8.1" customHeight="1">
      <c r="A77" s="10"/>
      <c r="B77" s="118"/>
      <c r="C77" s="118"/>
      <c r="D77" s="4"/>
      <c r="E77" s="13"/>
      <c r="F77" s="13"/>
      <c r="G77" s="13"/>
      <c r="H77" s="13"/>
      <c r="I77" s="13"/>
      <c r="J77" s="7"/>
      <c r="K77" s="414"/>
    </row>
    <row r="78" spans="1:11" s="43" customFormat="1" ht="9.9499999999999993" customHeight="1">
      <c r="A78" s="46" t="s">
        <v>72</v>
      </c>
      <c r="B78" s="120"/>
      <c r="C78" s="120"/>
      <c r="D78" s="91"/>
      <c r="E78" s="55">
        <v>6315998</v>
      </c>
      <c r="F78" s="55">
        <v>6438700</v>
      </c>
      <c r="G78" s="55">
        <v>6376811</v>
      </c>
      <c r="H78" s="55">
        <v>6275925</v>
      </c>
      <c r="I78" s="55">
        <v>6131390</v>
      </c>
      <c r="J78" s="56"/>
      <c r="K78" s="414"/>
    </row>
    <row r="79" spans="1:11" s="23" customFormat="1" ht="8.85" customHeight="1">
      <c r="A79" s="2"/>
      <c r="B79" s="7"/>
      <c r="C79" s="7"/>
      <c r="D79" s="2"/>
      <c r="E79" s="22"/>
      <c r="F79" s="22"/>
      <c r="G79" s="24"/>
      <c r="H79" s="24"/>
      <c r="I79" s="22"/>
      <c r="J79" s="33">
        <v>31538824</v>
      </c>
      <c r="K79" s="414"/>
    </row>
    <row r="80" spans="1:11" s="43" customFormat="1" ht="9.9499999999999993" customHeight="1">
      <c r="A80" s="42" t="s">
        <v>74</v>
      </c>
      <c r="B80" s="56"/>
      <c r="C80" s="56"/>
      <c r="D80" s="42"/>
      <c r="E80" s="105"/>
      <c r="F80" s="105"/>
      <c r="G80" s="106"/>
      <c r="H80" s="106"/>
      <c r="I80" s="105"/>
      <c r="J80" s="56"/>
      <c r="K80" s="414"/>
    </row>
    <row r="81" spans="1:11" s="23" customFormat="1" ht="8.65" customHeight="1">
      <c r="A81" s="10" t="s">
        <v>62</v>
      </c>
      <c r="B81" s="118"/>
      <c r="C81" s="118"/>
      <c r="D81" s="4"/>
      <c r="E81" s="13">
        <v>792876</v>
      </c>
      <c r="F81" s="13">
        <v>822162</v>
      </c>
      <c r="G81" s="13">
        <v>849722</v>
      </c>
      <c r="H81" s="13">
        <v>72913</v>
      </c>
      <c r="I81" s="14">
        <v>65487</v>
      </c>
      <c r="J81" s="7"/>
      <c r="K81" s="414"/>
    </row>
    <row r="82" spans="1:11" s="23" customFormat="1" ht="8.65" customHeight="1">
      <c r="A82" s="10" t="s">
        <v>63</v>
      </c>
      <c r="B82" s="118"/>
      <c r="C82" s="118"/>
      <c r="D82" s="4"/>
      <c r="E82" s="13">
        <v>63194</v>
      </c>
      <c r="F82" s="13">
        <v>90452</v>
      </c>
      <c r="G82" s="13">
        <v>63722</v>
      </c>
      <c r="H82" s="13">
        <v>77483</v>
      </c>
      <c r="I82" s="14">
        <v>59753</v>
      </c>
      <c r="J82" s="7"/>
      <c r="K82" s="414"/>
    </row>
    <row r="83" spans="1:11" s="23" customFormat="1" ht="8.65" customHeight="1">
      <c r="A83" s="10" t="s">
        <v>64</v>
      </c>
      <c r="B83" s="118"/>
      <c r="C83" s="118"/>
      <c r="D83" s="4"/>
      <c r="E83" s="13">
        <v>409517</v>
      </c>
      <c r="F83" s="13">
        <v>400637</v>
      </c>
      <c r="G83" s="13">
        <v>461630</v>
      </c>
      <c r="H83" s="13">
        <v>548437</v>
      </c>
      <c r="I83" s="14">
        <v>691417</v>
      </c>
      <c r="J83" s="7"/>
      <c r="K83" s="414"/>
    </row>
    <row r="84" spans="1:11" s="23" customFormat="1" ht="8.65" customHeight="1">
      <c r="A84" s="10" t="s">
        <v>65</v>
      </c>
      <c r="B84" s="118"/>
      <c r="C84" s="118"/>
      <c r="D84" s="4"/>
      <c r="E84" s="13">
        <v>63599</v>
      </c>
      <c r="F84" s="13">
        <v>62512</v>
      </c>
      <c r="G84" s="13">
        <v>72255</v>
      </c>
      <c r="H84" s="13">
        <v>54070</v>
      </c>
      <c r="I84" s="14">
        <v>57989</v>
      </c>
      <c r="J84" s="7"/>
      <c r="K84" s="414"/>
    </row>
    <row r="85" spans="1:11" s="23" customFormat="1" ht="8.65" customHeight="1">
      <c r="A85" s="10" t="s">
        <v>66</v>
      </c>
      <c r="B85" s="118"/>
      <c r="C85" s="118"/>
      <c r="D85" s="4"/>
      <c r="E85" s="13">
        <v>0</v>
      </c>
      <c r="F85" s="13">
        <v>0</v>
      </c>
      <c r="G85" s="13">
        <v>0</v>
      </c>
      <c r="H85" s="13">
        <v>0</v>
      </c>
      <c r="I85" s="14">
        <v>0</v>
      </c>
      <c r="J85" s="7"/>
      <c r="K85" s="414"/>
    </row>
    <row r="86" spans="1:11" s="23" customFormat="1" ht="8.65" customHeight="1">
      <c r="A86" s="10" t="s">
        <v>67</v>
      </c>
      <c r="B86" s="118"/>
      <c r="C86" s="118"/>
      <c r="D86" s="4"/>
      <c r="E86" s="13">
        <v>1714</v>
      </c>
      <c r="F86" s="13">
        <v>2175</v>
      </c>
      <c r="G86" s="13">
        <v>2189</v>
      </c>
      <c r="H86" s="13">
        <v>2255</v>
      </c>
      <c r="I86" s="14">
        <v>2709</v>
      </c>
      <c r="J86" s="7"/>
      <c r="K86" s="414"/>
    </row>
    <row r="87" spans="1:11" s="23" customFormat="1" ht="8.65" customHeight="1">
      <c r="A87" s="10" t="s">
        <v>68</v>
      </c>
      <c r="B87" s="118"/>
      <c r="C87" s="118"/>
      <c r="D87" s="4"/>
      <c r="E87" s="13">
        <v>57985</v>
      </c>
      <c r="F87" s="13">
        <v>59390</v>
      </c>
      <c r="G87" s="13">
        <v>55138</v>
      </c>
      <c r="H87" s="13">
        <v>102572</v>
      </c>
      <c r="I87" s="14">
        <v>100568</v>
      </c>
      <c r="J87" s="7"/>
      <c r="K87" s="414"/>
    </row>
    <row r="88" spans="1:11" s="23" customFormat="1" ht="8.65" customHeight="1">
      <c r="A88" s="10" t="s">
        <v>69</v>
      </c>
      <c r="B88" s="118"/>
      <c r="C88" s="118"/>
      <c r="D88" s="4"/>
      <c r="E88" s="13">
        <v>829642</v>
      </c>
      <c r="F88" s="13">
        <v>1049162</v>
      </c>
      <c r="G88" s="13">
        <v>1004664</v>
      </c>
      <c r="H88" s="13">
        <v>918719</v>
      </c>
      <c r="I88" s="14">
        <v>941801</v>
      </c>
      <c r="J88" s="7"/>
      <c r="K88" s="414"/>
    </row>
    <row r="89" spans="1:11" s="23" customFormat="1" ht="8.65" customHeight="1">
      <c r="A89" s="10" t="s">
        <v>70</v>
      </c>
      <c r="B89" s="118"/>
      <c r="C89" s="118"/>
      <c r="D89" s="4"/>
      <c r="E89" s="13">
        <v>244200</v>
      </c>
      <c r="F89" s="13">
        <v>255020</v>
      </c>
      <c r="G89" s="13">
        <v>237527</v>
      </c>
      <c r="H89" s="13">
        <v>250465</v>
      </c>
      <c r="I89" s="14">
        <v>192073</v>
      </c>
      <c r="J89" s="7"/>
      <c r="K89" s="414"/>
    </row>
    <row r="90" spans="1:11" s="23" customFormat="1" ht="8.65" customHeight="1">
      <c r="A90" s="10" t="s">
        <v>71</v>
      </c>
      <c r="B90" s="118"/>
      <c r="C90" s="118"/>
      <c r="D90" s="4"/>
      <c r="E90" s="13">
        <v>3646090</v>
      </c>
      <c r="F90" s="13">
        <v>3700979</v>
      </c>
      <c r="G90" s="13">
        <v>3647438</v>
      </c>
      <c r="H90" s="13">
        <v>4273126</v>
      </c>
      <c r="I90" s="14">
        <v>3888629</v>
      </c>
      <c r="J90" s="7"/>
      <c r="K90" s="414"/>
    </row>
    <row r="91" spans="1:11" s="23" customFormat="1" ht="8.1" customHeight="1">
      <c r="A91" s="10"/>
      <c r="B91" s="118"/>
      <c r="C91" s="118"/>
      <c r="D91" s="4"/>
      <c r="E91" s="13"/>
      <c r="F91" s="13"/>
      <c r="G91" s="13"/>
      <c r="H91" s="13" t="s">
        <v>75</v>
      </c>
      <c r="I91" s="13"/>
      <c r="J91" s="7"/>
      <c r="K91" s="414"/>
    </row>
    <row r="92" spans="1:11" s="114" customFormat="1" ht="9.9499999999999993" customHeight="1">
      <c r="A92" s="46" t="s">
        <v>76</v>
      </c>
      <c r="B92" s="126"/>
      <c r="C92" s="126"/>
      <c r="D92" s="91"/>
      <c r="E92" s="55">
        <v>6108817</v>
      </c>
      <c r="F92" s="55">
        <v>6442489</v>
      </c>
      <c r="G92" s="55">
        <v>6394285</v>
      </c>
      <c r="H92" s="55">
        <v>6300040</v>
      </c>
      <c r="I92" s="55">
        <v>6000426</v>
      </c>
      <c r="J92" s="113">
        <v>31246057</v>
      </c>
      <c r="K92" s="414"/>
    </row>
    <row r="93" spans="1:11" s="40" customFormat="1" ht="12" customHeight="1">
      <c r="A93" s="145">
        <v>51</v>
      </c>
      <c r="B93" s="127" t="s">
        <v>313</v>
      </c>
      <c r="C93" s="39"/>
      <c r="D93" s="1144" t="s">
        <v>29</v>
      </c>
      <c r="E93" s="1144"/>
      <c r="F93" s="1144"/>
      <c r="G93" s="1144"/>
      <c r="H93" s="1144"/>
      <c r="I93" s="76" t="s">
        <v>241</v>
      </c>
      <c r="J93" s="39"/>
      <c r="K93" s="415"/>
    </row>
    <row r="94" spans="1:11" s="41" customFormat="1" ht="9.9499999999999993" customHeight="1">
      <c r="A94" s="128"/>
      <c r="B94" s="29"/>
      <c r="C94" s="29"/>
      <c r="D94" s="27"/>
      <c r="E94" s="27"/>
      <c r="F94" s="27"/>
      <c r="G94" s="27"/>
      <c r="H94" s="27"/>
      <c r="I94" s="26"/>
      <c r="J94" s="29"/>
      <c r="K94" s="415"/>
    </row>
    <row r="95" spans="1:11" s="25" customFormat="1" ht="9.9499999999999993" customHeight="1" thickBot="1">
      <c r="A95" s="1"/>
      <c r="B95" s="3"/>
      <c r="C95" s="3"/>
      <c r="D95" s="94" t="s">
        <v>31</v>
      </c>
      <c r="E95" s="95">
        <v>2005</v>
      </c>
      <c r="F95" s="95">
        <v>2006</v>
      </c>
      <c r="G95" s="95">
        <v>2007</v>
      </c>
      <c r="H95" s="95">
        <v>2008</v>
      </c>
      <c r="I95" s="95">
        <v>2009</v>
      </c>
      <c r="J95" s="3"/>
      <c r="K95" s="415"/>
    </row>
    <row r="96" spans="1:11" s="25" customFormat="1" ht="9.9499999999999993" customHeight="1" thickBot="1">
      <c r="A96" s="1145" t="s">
        <v>73</v>
      </c>
      <c r="B96" s="1146"/>
      <c r="C96" s="1147"/>
      <c r="D96" s="31"/>
      <c r="E96" s="3"/>
      <c r="F96" s="3"/>
      <c r="G96" s="3"/>
      <c r="H96" s="3"/>
      <c r="I96" s="3"/>
      <c r="J96" s="3"/>
      <c r="K96" s="415"/>
    </row>
    <row r="97" spans="1:11" s="23" customFormat="1" ht="9.9499999999999993" customHeight="1">
      <c r="A97" s="2"/>
      <c r="B97" s="7"/>
      <c r="C97" s="7"/>
      <c r="D97" s="2"/>
      <c r="E97" s="7"/>
      <c r="F97" s="7"/>
      <c r="G97" s="7"/>
      <c r="H97" s="7"/>
      <c r="I97" s="7"/>
      <c r="J97" s="7"/>
      <c r="K97" s="414"/>
    </row>
    <row r="98" spans="1:11" s="43" customFormat="1" ht="9.9499999999999993" customHeight="1">
      <c r="A98" s="42" t="s">
        <v>77</v>
      </c>
      <c r="B98" s="56"/>
      <c r="C98" s="56"/>
      <c r="D98" s="109"/>
      <c r="E98" s="105"/>
      <c r="F98" s="105"/>
      <c r="G98" s="106"/>
      <c r="H98" s="106"/>
      <c r="I98" s="105"/>
      <c r="J98" s="56"/>
      <c r="K98" s="414"/>
    </row>
    <row r="99" spans="1:11" s="23" customFormat="1" ht="8.65" customHeight="1">
      <c r="A99" s="10" t="s">
        <v>62</v>
      </c>
      <c r="B99" s="118"/>
      <c r="C99" s="118"/>
      <c r="D99" s="4"/>
      <c r="E99" s="13">
        <v>-511529</v>
      </c>
      <c r="F99" s="13">
        <v>-442973</v>
      </c>
      <c r="G99" s="13">
        <v>-421877</v>
      </c>
      <c r="H99" s="13">
        <v>-484433</v>
      </c>
      <c r="I99" s="13">
        <v>-521618</v>
      </c>
      <c r="J99" s="7"/>
      <c r="K99" s="414"/>
    </row>
    <row r="100" spans="1:11" s="23" customFormat="1" ht="8.65" customHeight="1">
      <c r="A100" s="10" t="s">
        <v>63</v>
      </c>
      <c r="B100" s="118"/>
      <c r="C100" s="118"/>
      <c r="D100" s="4"/>
      <c r="E100" s="13">
        <v>-98416</v>
      </c>
      <c r="F100" s="13">
        <v>-89604</v>
      </c>
      <c r="G100" s="13">
        <v>-97276</v>
      </c>
      <c r="H100" s="13">
        <v>-149940</v>
      </c>
      <c r="I100" s="13">
        <v>-139935</v>
      </c>
      <c r="J100" s="7"/>
      <c r="K100" s="414"/>
    </row>
    <row r="101" spans="1:11" s="23" customFormat="1" ht="8.65" customHeight="1">
      <c r="A101" s="10" t="s">
        <v>64</v>
      </c>
      <c r="B101" s="118"/>
      <c r="C101" s="118"/>
      <c r="D101" s="4"/>
      <c r="E101" s="13">
        <v>-1428562</v>
      </c>
      <c r="F101" s="13">
        <v>-1359248</v>
      </c>
      <c r="G101" s="13">
        <v>-1297607</v>
      </c>
      <c r="H101" s="13">
        <v>-1601774</v>
      </c>
      <c r="I101" s="13">
        <v>-1510750</v>
      </c>
      <c r="J101" s="7"/>
      <c r="K101" s="414"/>
    </row>
    <row r="102" spans="1:11" s="23" customFormat="1" ht="8.65" customHeight="1">
      <c r="A102" s="10" t="s">
        <v>65</v>
      </c>
      <c r="B102" s="118"/>
      <c r="C102" s="118"/>
      <c r="D102" s="4"/>
      <c r="E102" s="13">
        <v>-394764</v>
      </c>
      <c r="F102" s="13">
        <v>-452301</v>
      </c>
      <c r="G102" s="13">
        <v>-382606</v>
      </c>
      <c r="H102" s="13">
        <v>-469915</v>
      </c>
      <c r="I102" s="13">
        <v>-456280</v>
      </c>
      <c r="J102" s="7"/>
      <c r="K102" s="414"/>
    </row>
    <row r="103" spans="1:11" s="23" customFormat="1" ht="8.65" customHeight="1">
      <c r="A103" s="10" t="s">
        <v>66</v>
      </c>
      <c r="B103" s="118"/>
      <c r="C103" s="118"/>
      <c r="D103" s="4"/>
      <c r="E103" s="13">
        <v>-54649</v>
      </c>
      <c r="F103" s="13">
        <v>-46273</v>
      </c>
      <c r="G103" s="13">
        <v>-46896</v>
      </c>
      <c r="H103" s="13">
        <v>-50692</v>
      </c>
      <c r="I103" s="13">
        <v>-47762</v>
      </c>
      <c r="J103" s="7"/>
      <c r="K103" s="414"/>
    </row>
    <row r="104" spans="1:11" s="23" customFormat="1" ht="8.65" customHeight="1">
      <c r="A104" s="10" t="s">
        <v>67</v>
      </c>
      <c r="B104" s="118"/>
      <c r="C104" s="118"/>
      <c r="D104" s="4"/>
      <c r="E104" s="13">
        <v>-509624</v>
      </c>
      <c r="F104" s="13">
        <v>-494968</v>
      </c>
      <c r="G104" s="13">
        <v>-544171</v>
      </c>
      <c r="H104" s="13">
        <v>-692674</v>
      </c>
      <c r="I104" s="13">
        <v>-597822</v>
      </c>
      <c r="J104" s="7"/>
      <c r="K104" s="414"/>
    </row>
    <row r="105" spans="1:11" s="23" customFormat="1" ht="8.65" customHeight="1">
      <c r="A105" s="10" t="s">
        <v>68</v>
      </c>
      <c r="B105" s="118"/>
      <c r="C105" s="118"/>
      <c r="D105" s="4"/>
      <c r="E105" s="13">
        <v>-332555</v>
      </c>
      <c r="F105" s="13">
        <v>-345864</v>
      </c>
      <c r="G105" s="13">
        <v>-339500</v>
      </c>
      <c r="H105" s="13">
        <v>-449663</v>
      </c>
      <c r="I105" s="13">
        <v>-369384</v>
      </c>
      <c r="J105" s="7"/>
      <c r="K105" s="414"/>
    </row>
    <row r="106" spans="1:11" s="23" customFormat="1" ht="8.65" customHeight="1">
      <c r="A106" s="10" t="s">
        <v>69</v>
      </c>
      <c r="B106" s="118"/>
      <c r="C106" s="118"/>
      <c r="D106" s="4"/>
      <c r="E106" s="13">
        <v>-95300</v>
      </c>
      <c r="F106" s="13">
        <v>-70440</v>
      </c>
      <c r="G106" s="13">
        <v>-62841</v>
      </c>
      <c r="H106" s="13">
        <v>-123081</v>
      </c>
      <c r="I106" s="13">
        <v>-90043</v>
      </c>
      <c r="J106" s="7"/>
      <c r="K106" s="414"/>
    </row>
    <row r="107" spans="1:11" s="23" customFormat="1" ht="8.65" customHeight="1">
      <c r="A107" s="10" t="s">
        <v>70</v>
      </c>
      <c r="B107" s="118"/>
      <c r="C107" s="118"/>
      <c r="D107" s="4"/>
      <c r="E107" s="13">
        <v>147214</v>
      </c>
      <c r="F107" s="13">
        <v>120721</v>
      </c>
      <c r="G107" s="13">
        <v>106020</v>
      </c>
      <c r="H107" s="13">
        <v>129015</v>
      </c>
      <c r="I107" s="13">
        <v>116986</v>
      </c>
      <c r="J107" s="7"/>
      <c r="K107" s="414"/>
    </row>
    <row r="108" spans="1:11" s="23" customFormat="1" ht="8.65" customHeight="1">
      <c r="A108" s="10" t="s">
        <v>71</v>
      </c>
      <c r="B108" s="118"/>
      <c r="C108" s="118"/>
      <c r="D108" s="4"/>
      <c r="E108" s="13">
        <v>3071004</v>
      </c>
      <c r="F108" s="13">
        <v>3184739</v>
      </c>
      <c r="G108" s="13">
        <v>3104228</v>
      </c>
      <c r="H108" s="13">
        <v>3917272</v>
      </c>
      <c r="I108" s="13">
        <v>3485644</v>
      </c>
      <c r="J108" s="7"/>
      <c r="K108" s="414"/>
    </row>
    <row r="109" spans="1:11" s="23" customFormat="1" ht="8.65" customHeight="1">
      <c r="A109" s="10"/>
      <c r="B109" s="118"/>
      <c r="C109" s="118"/>
      <c r="D109" s="4"/>
      <c r="E109" s="13"/>
      <c r="F109" s="13"/>
      <c r="G109" s="13"/>
      <c r="H109" s="13"/>
      <c r="I109" s="13"/>
      <c r="J109" s="7"/>
      <c r="K109" s="414"/>
    </row>
    <row r="110" spans="1:11" s="43" customFormat="1" ht="9.9499999999999993" customHeight="1">
      <c r="A110" s="110" t="s">
        <v>262</v>
      </c>
      <c r="B110" s="120"/>
      <c r="C110" s="120"/>
      <c r="D110" s="112"/>
      <c r="E110" s="90">
        <v>-207181</v>
      </c>
      <c r="F110" s="90">
        <v>3789</v>
      </c>
      <c r="G110" s="90">
        <v>17474</v>
      </c>
      <c r="H110" s="90">
        <v>24115</v>
      </c>
      <c r="I110" s="90">
        <v>-130964</v>
      </c>
      <c r="J110" s="111">
        <v>-292767</v>
      </c>
      <c r="K110" s="414"/>
    </row>
    <row r="111" spans="1:11" s="23" customFormat="1" ht="9.9499999999999993" customHeight="1">
      <c r="A111" s="2"/>
      <c r="B111" s="7"/>
      <c r="C111" s="7"/>
      <c r="D111" s="2"/>
      <c r="E111" s="22"/>
      <c r="F111" s="22"/>
      <c r="G111" s="24"/>
      <c r="H111" s="24"/>
      <c r="I111" s="22"/>
      <c r="J111" s="7"/>
      <c r="K111" s="414"/>
    </row>
    <row r="112" spans="1:11" s="43" customFormat="1" ht="9.9499999999999993" customHeight="1">
      <c r="A112" s="42" t="s">
        <v>78</v>
      </c>
      <c r="B112" s="56"/>
      <c r="C112" s="56"/>
      <c r="D112" s="109"/>
      <c r="E112" s="56"/>
      <c r="F112" s="56"/>
      <c r="G112" s="56"/>
      <c r="H112" s="56"/>
      <c r="I112" s="56"/>
      <c r="J112" s="56"/>
      <c r="K112" s="414"/>
    </row>
    <row r="113" spans="1:12" s="25" customFormat="1" ht="8.85" customHeight="1">
      <c r="A113" s="2"/>
      <c r="B113" s="3"/>
      <c r="C113" s="3"/>
      <c r="D113" s="2"/>
      <c r="E113" s="7"/>
      <c r="F113" s="7"/>
      <c r="G113" s="7"/>
      <c r="H113" s="7"/>
      <c r="I113" s="7"/>
      <c r="J113" s="7"/>
      <c r="K113" s="415"/>
    </row>
    <row r="114" spans="1:12" s="43" customFormat="1" ht="9.9499999999999993" customHeight="1">
      <c r="A114" s="42" t="s">
        <v>61</v>
      </c>
      <c r="B114" s="56"/>
      <c r="C114" s="56"/>
      <c r="D114" s="109"/>
      <c r="E114" s="105"/>
      <c r="F114" s="105"/>
      <c r="G114" s="106"/>
      <c r="H114" s="106"/>
      <c r="I114" s="105"/>
      <c r="J114" s="56"/>
      <c r="K114" s="414"/>
    </row>
    <row r="115" spans="1:12" s="23" customFormat="1" ht="8.65" customHeight="1">
      <c r="A115" s="10" t="s">
        <v>79</v>
      </c>
      <c r="B115" s="118"/>
      <c r="C115" s="118"/>
      <c r="D115" s="4"/>
      <c r="E115" s="13">
        <v>1524594</v>
      </c>
      <c r="F115" s="13">
        <v>1546427</v>
      </c>
      <c r="G115" s="13">
        <v>1591416</v>
      </c>
      <c r="H115" s="13">
        <v>1671014</v>
      </c>
      <c r="I115" s="14">
        <v>1840634</v>
      </c>
      <c r="J115" s="7"/>
      <c r="K115" s="414"/>
    </row>
    <row r="116" spans="1:12" s="23" customFormat="1" ht="8.65" customHeight="1">
      <c r="A116" s="10" t="s">
        <v>80</v>
      </c>
      <c r="B116" s="118"/>
      <c r="C116" s="118"/>
      <c r="D116" s="4"/>
      <c r="E116" s="13">
        <v>1174587</v>
      </c>
      <c r="F116" s="13">
        <v>1072744</v>
      </c>
      <c r="G116" s="13">
        <v>940166</v>
      </c>
      <c r="H116" s="13">
        <v>1139719</v>
      </c>
      <c r="I116" s="14">
        <v>1079911</v>
      </c>
      <c r="J116" s="7"/>
      <c r="K116" s="414"/>
    </row>
    <row r="117" spans="1:12" s="23" customFormat="1" ht="8.65" customHeight="1">
      <c r="A117" s="10" t="s">
        <v>81</v>
      </c>
      <c r="B117" s="118"/>
      <c r="C117" s="118"/>
      <c r="D117" s="4"/>
      <c r="E117" s="13">
        <v>294731</v>
      </c>
      <c r="F117" s="13">
        <v>304595</v>
      </c>
      <c r="G117" s="13">
        <v>318345</v>
      </c>
      <c r="H117" s="13">
        <v>275642</v>
      </c>
      <c r="I117" s="14">
        <v>305256</v>
      </c>
      <c r="J117" s="7"/>
      <c r="K117" s="414"/>
    </row>
    <row r="118" spans="1:12" s="23" customFormat="1" ht="8.65" customHeight="1">
      <c r="A118" s="10" t="s">
        <v>82</v>
      </c>
      <c r="B118" s="118"/>
      <c r="C118" s="118"/>
      <c r="D118" s="4"/>
      <c r="E118" s="13">
        <v>616743</v>
      </c>
      <c r="F118" s="13">
        <v>663834</v>
      </c>
      <c r="G118" s="13">
        <v>649282</v>
      </c>
      <c r="H118" s="13">
        <v>746137</v>
      </c>
      <c r="I118" s="14">
        <v>546106</v>
      </c>
      <c r="J118" s="7"/>
      <c r="K118" s="414"/>
    </row>
    <row r="119" spans="1:12" s="23" customFormat="1" ht="8.65" customHeight="1">
      <c r="A119" s="10" t="s">
        <v>83</v>
      </c>
      <c r="B119" s="118"/>
      <c r="C119" s="118"/>
      <c r="D119" s="4"/>
      <c r="E119" s="13">
        <v>0</v>
      </c>
      <c r="F119" s="13">
        <v>598</v>
      </c>
      <c r="G119" s="13">
        <v>295</v>
      </c>
      <c r="H119" s="13">
        <v>295</v>
      </c>
      <c r="I119" s="14">
        <v>295</v>
      </c>
      <c r="J119" s="7"/>
      <c r="K119" s="414"/>
    </row>
    <row r="120" spans="1:12" s="23" customFormat="1" ht="8.65" customHeight="1">
      <c r="A120" s="10" t="s">
        <v>84</v>
      </c>
      <c r="B120" s="118"/>
      <c r="C120" s="118"/>
      <c r="D120" s="4"/>
      <c r="E120" s="13">
        <v>1125542</v>
      </c>
      <c r="F120" s="13">
        <v>1032062</v>
      </c>
      <c r="G120" s="13">
        <v>1209650</v>
      </c>
      <c r="H120" s="13">
        <v>1314296</v>
      </c>
      <c r="I120" s="14">
        <v>1256757</v>
      </c>
      <c r="J120" s="7"/>
      <c r="K120" s="414"/>
    </row>
    <row r="121" spans="1:12" s="23" customFormat="1" ht="8.65" customHeight="1">
      <c r="A121" s="10" t="s">
        <v>85</v>
      </c>
      <c r="B121" s="118"/>
      <c r="C121" s="118"/>
      <c r="D121" s="4"/>
      <c r="E121" s="13">
        <v>778411</v>
      </c>
      <c r="F121" s="13">
        <v>718781</v>
      </c>
      <c r="G121" s="13">
        <v>724645</v>
      </c>
      <c r="H121" s="13">
        <v>837196</v>
      </c>
      <c r="I121" s="14">
        <v>743034</v>
      </c>
      <c r="J121" s="7"/>
      <c r="K121" s="414"/>
    </row>
    <row r="122" spans="1:12" s="23" customFormat="1" ht="8.65" customHeight="1">
      <c r="A122" s="10" t="s">
        <v>86</v>
      </c>
      <c r="B122" s="118"/>
      <c r="C122" s="118"/>
      <c r="D122" s="4"/>
      <c r="E122" s="13">
        <v>68032</v>
      </c>
      <c r="F122" s="13">
        <v>72491</v>
      </c>
      <c r="G122" s="13">
        <v>67329</v>
      </c>
      <c r="H122" s="13">
        <v>65960</v>
      </c>
      <c r="I122" s="14">
        <v>66714</v>
      </c>
      <c r="J122" s="7"/>
      <c r="K122" s="414"/>
    </row>
    <row r="123" spans="1:12" s="23" customFormat="1" ht="8.65" customHeight="1">
      <c r="A123" s="10" t="s">
        <v>87</v>
      </c>
      <c r="B123" s="118"/>
      <c r="C123" s="118"/>
      <c r="D123" s="4"/>
      <c r="E123" s="13">
        <v>53772</v>
      </c>
      <c r="F123" s="13">
        <v>309007</v>
      </c>
      <c r="G123" s="13">
        <v>170894</v>
      </c>
      <c r="H123" s="13">
        <v>199694</v>
      </c>
      <c r="I123" s="14">
        <v>264130</v>
      </c>
      <c r="J123" s="7"/>
      <c r="K123" s="414"/>
    </row>
    <row r="124" spans="1:12" s="23" customFormat="1" ht="8.65" customHeight="1">
      <c r="A124" s="10" t="s">
        <v>88</v>
      </c>
      <c r="B124" s="118"/>
      <c r="C124" s="118"/>
      <c r="D124" s="4"/>
      <c r="E124" s="13">
        <v>679586</v>
      </c>
      <c r="F124" s="13">
        <v>718161</v>
      </c>
      <c r="G124" s="13">
        <v>704789</v>
      </c>
      <c r="H124" s="13">
        <v>25972</v>
      </c>
      <c r="I124" s="14">
        <v>28553</v>
      </c>
      <c r="J124" s="33">
        <v>2157061</v>
      </c>
      <c r="K124" s="414"/>
    </row>
    <row r="125" spans="1:12" s="23" customFormat="1" ht="8.65" customHeight="1">
      <c r="A125" s="10"/>
      <c r="B125" s="118"/>
      <c r="C125" s="118"/>
      <c r="D125" s="4"/>
      <c r="E125" s="13"/>
      <c r="F125" s="13"/>
      <c r="G125" s="13"/>
      <c r="H125" s="13"/>
      <c r="I125" s="13"/>
      <c r="J125" s="7"/>
      <c r="K125" s="414"/>
    </row>
    <row r="126" spans="1:12" s="43" customFormat="1" ht="9.9499999999999993" customHeight="1">
      <c r="A126" s="46" t="s">
        <v>72</v>
      </c>
      <c r="B126" s="120"/>
      <c r="C126" s="120"/>
      <c r="D126" s="91"/>
      <c r="E126" s="55">
        <v>6315998</v>
      </c>
      <c r="F126" s="55">
        <v>6438700</v>
      </c>
      <c r="G126" s="55">
        <v>6376811</v>
      </c>
      <c r="H126" s="55">
        <v>6275925</v>
      </c>
      <c r="I126" s="55">
        <v>6131390</v>
      </c>
      <c r="J126" s="108" t="s">
        <v>270</v>
      </c>
      <c r="K126" s="414"/>
      <c r="L126" s="143"/>
    </row>
    <row r="127" spans="1:12" s="25" customFormat="1" ht="15" customHeight="1">
      <c r="A127" s="403" t="s">
        <v>457</v>
      </c>
      <c r="B127" s="404"/>
      <c r="C127" s="404"/>
      <c r="D127" s="403"/>
      <c r="E127" s="405">
        <f>E126-E122-E123-E124</f>
        <v>5514608</v>
      </c>
      <c r="F127" s="405">
        <f>F126-F122-F123-F124</f>
        <v>5339041</v>
      </c>
      <c r="G127" s="405">
        <f>G126-G122-G123-G124</f>
        <v>5433799</v>
      </c>
      <c r="H127" s="405">
        <f>H126-H122-H123-H124</f>
        <v>5984299</v>
      </c>
      <c r="I127" s="405">
        <f>I126-I122-I123-I124</f>
        <v>5771993</v>
      </c>
      <c r="J127" s="33">
        <v>31538824</v>
      </c>
      <c r="K127" s="414">
        <f>SUM(E127:I127)</f>
        <v>28043740</v>
      </c>
    </row>
    <row r="128" spans="1:12" s="25" customFormat="1" ht="9.9499999999999993" customHeight="1">
      <c r="A128" s="42" t="s">
        <v>74</v>
      </c>
      <c r="B128" s="7"/>
      <c r="C128" s="7"/>
      <c r="D128" s="2"/>
      <c r="E128" s="22"/>
      <c r="F128" s="22"/>
      <c r="G128" s="24"/>
      <c r="H128" s="24"/>
      <c r="I128" s="22"/>
      <c r="J128" s="7"/>
      <c r="K128" s="414"/>
    </row>
    <row r="129" spans="1:12" s="25" customFormat="1" ht="8.65" customHeight="1">
      <c r="A129" s="10" t="s">
        <v>89</v>
      </c>
      <c r="B129" s="118"/>
      <c r="C129" s="118"/>
      <c r="D129" s="4"/>
      <c r="E129" s="13">
        <v>3613068</v>
      </c>
      <c r="F129" s="13">
        <v>3638944</v>
      </c>
      <c r="G129" s="13">
        <v>3616330</v>
      </c>
      <c r="H129" s="13">
        <v>4113051</v>
      </c>
      <c r="I129" s="14">
        <v>3763467</v>
      </c>
      <c r="J129" s="7"/>
      <c r="K129" s="414"/>
    </row>
    <row r="130" spans="1:12" s="25" customFormat="1" ht="8.65" customHeight="1">
      <c r="A130" s="10" t="s">
        <v>90</v>
      </c>
      <c r="B130" s="118"/>
      <c r="C130" s="118"/>
      <c r="D130" s="4"/>
      <c r="E130" s="13">
        <v>111969</v>
      </c>
      <c r="F130" s="13">
        <v>103082</v>
      </c>
      <c r="G130" s="13">
        <v>100442</v>
      </c>
      <c r="H130" s="13">
        <v>89600</v>
      </c>
      <c r="I130" s="14">
        <v>102208</v>
      </c>
      <c r="J130" s="7"/>
      <c r="K130" s="414"/>
    </row>
    <row r="131" spans="1:12" s="25" customFormat="1" ht="8.65" customHeight="1">
      <c r="A131" s="10" t="s">
        <v>91</v>
      </c>
      <c r="B131" s="118"/>
      <c r="C131" s="118"/>
      <c r="D131" s="4"/>
      <c r="E131" s="13">
        <v>169384</v>
      </c>
      <c r="F131" s="13">
        <v>197315</v>
      </c>
      <c r="G131" s="13">
        <v>188976</v>
      </c>
      <c r="H131" s="13">
        <v>203410</v>
      </c>
      <c r="I131" s="14">
        <v>185922</v>
      </c>
      <c r="J131" s="7"/>
      <c r="K131" s="414"/>
    </row>
    <row r="132" spans="1:12" s="25" customFormat="1" ht="8.65" customHeight="1">
      <c r="A132" s="10" t="s">
        <v>92</v>
      </c>
      <c r="B132" s="118"/>
      <c r="C132" s="118"/>
      <c r="D132" s="4"/>
      <c r="E132" s="13">
        <v>1118299</v>
      </c>
      <c r="F132" s="13">
        <v>1405775</v>
      </c>
      <c r="G132" s="13">
        <v>1260843</v>
      </c>
      <c r="H132" s="13">
        <v>1203900</v>
      </c>
      <c r="I132" s="14">
        <v>1243518</v>
      </c>
      <c r="J132" s="7"/>
      <c r="K132" s="414"/>
    </row>
    <row r="133" spans="1:12" s="25" customFormat="1" ht="8.65" customHeight="1">
      <c r="A133" s="10" t="s">
        <v>230</v>
      </c>
      <c r="B133" s="118"/>
      <c r="C133" s="118"/>
      <c r="D133" s="4"/>
      <c r="E133" s="13">
        <v>1579</v>
      </c>
      <c r="F133" s="13">
        <v>31834</v>
      </c>
      <c r="G133" s="13">
        <v>1577</v>
      </c>
      <c r="H133" s="13">
        <v>1582</v>
      </c>
      <c r="I133" s="14">
        <v>3978</v>
      </c>
      <c r="J133" s="7"/>
      <c r="K133" s="414"/>
    </row>
    <row r="134" spans="1:12" s="25" customFormat="1" ht="8.65" customHeight="1">
      <c r="A134" s="10" t="s">
        <v>93</v>
      </c>
      <c r="B134" s="118"/>
      <c r="C134" s="118"/>
      <c r="D134" s="4"/>
      <c r="E134" s="13">
        <v>12138</v>
      </c>
      <c r="F134" s="13">
        <v>12642</v>
      </c>
      <c r="G134" s="13">
        <v>53237</v>
      </c>
      <c r="H134" s="13">
        <v>77825</v>
      </c>
      <c r="I134" s="14">
        <v>148801</v>
      </c>
      <c r="J134" s="7"/>
      <c r="K134" s="414"/>
    </row>
    <row r="135" spans="1:12" s="25" customFormat="1" ht="8.65" customHeight="1">
      <c r="A135" s="10" t="s">
        <v>94</v>
      </c>
      <c r="B135" s="118"/>
      <c r="C135" s="118"/>
      <c r="D135" s="4"/>
      <c r="E135" s="13">
        <v>323597</v>
      </c>
      <c r="F135" s="13">
        <v>262245</v>
      </c>
      <c r="G135" s="13">
        <v>309057</v>
      </c>
      <c r="H135" s="13">
        <v>459053</v>
      </c>
      <c r="I135" s="14">
        <v>457265</v>
      </c>
      <c r="J135" s="7"/>
      <c r="K135" s="414"/>
    </row>
    <row r="136" spans="1:12" s="25" customFormat="1" ht="8.65" customHeight="1">
      <c r="A136" s="10" t="s">
        <v>95</v>
      </c>
      <c r="B136" s="118"/>
      <c r="C136" s="118"/>
      <c r="D136" s="4"/>
      <c r="E136" s="13">
        <v>68032</v>
      </c>
      <c r="F136" s="13">
        <v>72491</v>
      </c>
      <c r="G136" s="13">
        <v>67248</v>
      </c>
      <c r="H136" s="13">
        <v>65960</v>
      </c>
      <c r="I136" s="14">
        <v>66714</v>
      </c>
      <c r="J136" s="7"/>
      <c r="K136" s="414"/>
    </row>
    <row r="137" spans="1:12" s="25" customFormat="1" ht="8.65" customHeight="1">
      <c r="A137" s="10" t="s">
        <v>96</v>
      </c>
      <c r="B137" s="118"/>
      <c r="C137" s="118"/>
      <c r="D137" s="4"/>
      <c r="E137" s="13">
        <v>11165</v>
      </c>
      <c r="F137" s="13">
        <v>0</v>
      </c>
      <c r="G137" s="13">
        <v>91786</v>
      </c>
      <c r="H137" s="13">
        <v>59687</v>
      </c>
      <c r="I137" s="14">
        <v>0</v>
      </c>
      <c r="J137" s="33">
        <v>2157061</v>
      </c>
      <c r="K137" s="414"/>
    </row>
    <row r="138" spans="1:12" s="25" customFormat="1" ht="8.65" customHeight="1">
      <c r="A138" s="10" t="s">
        <v>97</v>
      </c>
      <c r="B138" s="118"/>
      <c r="C138" s="118"/>
      <c r="D138" s="4"/>
      <c r="E138" s="13">
        <v>679586</v>
      </c>
      <c r="F138" s="13">
        <v>718161</v>
      </c>
      <c r="G138" s="13">
        <v>704789</v>
      </c>
      <c r="H138" s="13">
        <v>25972</v>
      </c>
      <c r="I138" s="14">
        <v>28553</v>
      </c>
      <c r="J138" s="108" t="s">
        <v>270</v>
      </c>
      <c r="K138" s="414"/>
      <c r="L138" s="143"/>
    </row>
    <row r="139" spans="1:12" s="25" customFormat="1" ht="8.65" customHeight="1">
      <c r="A139" s="10"/>
      <c r="B139" s="118"/>
      <c r="C139" s="118"/>
      <c r="D139" s="4"/>
      <c r="E139" s="13"/>
      <c r="F139" s="13"/>
      <c r="G139" s="13"/>
      <c r="H139" s="13"/>
      <c r="I139" s="13"/>
      <c r="J139" s="111">
        <v>31246057</v>
      </c>
      <c r="K139" s="414"/>
    </row>
    <row r="140" spans="1:12" s="25" customFormat="1" ht="9.9499999999999993" customHeight="1">
      <c r="A140" s="46" t="s">
        <v>76</v>
      </c>
      <c r="B140" s="129"/>
      <c r="C140" s="129"/>
      <c r="D140" s="58"/>
      <c r="E140" s="55">
        <v>6108817</v>
      </c>
      <c r="F140" s="55">
        <v>6442489</v>
      </c>
      <c r="G140" s="55">
        <v>6394285</v>
      </c>
      <c r="H140" s="55">
        <v>6300040</v>
      </c>
      <c r="I140" s="55">
        <v>6000426</v>
      </c>
      <c r="J140" s="108" t="s">
        <v>270</v>
      </c>
      <c r="K140" s="414"/>
      <c r="L140" s="143"/>
    </row>
    <row r="141" spans="1:12" s="25" customFormat="1" ht="9.9499999999999993" customHeight="1">
      <c r="A141" s="403" t="s">
        <v>458</v>
      </c>
      <c r="B141" s="405"/>
      <c r="C141" s="405"/>
      <c r="D141" s="403"/>
      <c r="E141" s="419">
        <f>E140-E136-E137-E138</f>
        <v>5350034</v>
      </c>
      <c r="F141" s="419">
        <f>F140-F136-F137-F138</f>
        <v>5651837</v>
      </c>
      <c r="G141" s="419">
        <f>G140-G136-G137-G138</f>
        <v>5530462</v>
      </c>
      <c r="H141" s="419">
        <f>H140-H136-H137-H138</f>
        <v>6148421</v>
      </c>
      <c r="I141" s="419">
        <f>I140-I136-I137-I138</f>
        <v>5905159</v>
      </c>
      <c r="J141" s="108"/>
      <c r="K141" s="414"/>
      <c r="L141" s="143"/>
    </row>
    <row r="142" spans="1:12" s="25" customFormat="1" ht="12" customHeight="1">
      <c r="A142" s="403" t="s">
        <v>461</v>
      </c>
      <c r="B142" s="405"/>
      <c r="C142" s="405"/>
      <c r="D142" s="403"/>
      <c r="E142" s="419">
        <f>E141-E11+E12+E13</f>
        <v>2868466</v>
      </c>
      <c r="F142" s="419">
        <f>F141-F11+F12+F13</f>
        <v>3033889</v>
      </c>
      <c r="G142" s="419">
        <f>G141-G11+G12+G13</f>
        <v>2845091</v>
      </c>
      <c r="H142" s="419">
        <f>H141-H11+H12+H13</f>
        <v>3396815</v>
      </c>
      <c r="I142" s="419">
        <f>I141-I11+I12+I13</f>
        <v>2948865</v>
      </c>
      <c r="J142" s="111">
        <v>-292767</v>
      </c>
      <c r="K142" s="414">
        <f>SUM(E142:I142)</f>
        <v>15093126</v>
      </c>
    </row>
    <row r="143" spans="1:12" s="25" customFormat="1" ht="15.75" customHeight="1">
      <c r="A143" s="403" t="s">
        <v>372</v>
      </c>
      <c r="B143" s="405"/>
      <c r="C143" s="405"/>
      <c r="D143" s="403"/>
      <c r="E143" s="419">
        <f>E141-E14</f>
        <v>2868466</v>
      </c>
      <c r="F143" s="419">
        <f>F141-F14</f>
        <v>3033889</v>
      </c>
      <c r="G143" s="419">
        <f>G141-G14</f>
        <v>2845091</v>
      </c>
      <c r="H143" s="419">
        <f>H141-H14</f>
        <v>3396815</v>
      </c>
      <c r="I143" s="419">
        <f>I141-I14</f>
        <v>2948865</v>
      </c>
      <c r="J143" s="111"/>
      <c r="K143" s="414"/>
    </row>
    <row r="144" spans="1:12" s="63" customFormat="1" ht="9.9499999999999993" customHeight="1">
      <c r="A144" s="110" t="s">
        <v>261</v>
      </c>
      <c r="B144" s="130"/>
      <c r="C144" s="130"/>
      <c r="D144" s="89"/>
      <c r="E144" s="90">
        <v>-207181</v>
      </c>
      <c r="F144" s="90">
        <v>3789</v>
      </c>
      <c r="G144" s="90">
        <v>17474</v>
      </c>
      <c r="H144" s="90">
        <v>24115</v>
      </c>
      <c r="I144" s="90">
        <v>-130964</v>
      </c>
      <c r="J144" s="108" t="s">
        <v>270</v>
      </c>
      <c r="K144" s="414">
        <f>K127-K142</f>
        <v>12950614</v>
      </c>
      <c r="L144" s="143"/>
    </row>
    <row r="145" spans="1:11" s="25" customFormat="1" ht="9.9499999999999993" customHeight="1" thickBot="1">
      <c r="A145" s="2"/>
      <c r="B145" s="3"/>
      <c r="C145" s="3"/>
      <c r="D145" s="2"/>
      <c r="E145" s="7"/>
      <c r="F145" s="7"/>
      <c r="G145" s="7"/>
      <c r="H145" s="7"/>
      <c r="I145" s="7"/>
      <c r="J145" s="7" t="s">
        <v>242</v>
      </c>
      <c r="K145" s="414"/>
    </row>
    <row r="146" spans="1:11" s="23" customFormat="1" ht="11.1" customHeight="1" thickBot="1">
      <c r="A146" s="1145" t="s">
        <v>98</v>
      </c>
      <c r="B146" s="1146"/>
      <c r="C146" s="1147"/>
      <c r="D146" s="64"/>
      <c r="E146" s="7"/>
      <c r="F146" s="7"/>
      <c r="G146" s="7"/>
      <c r="H146" s="7"/>
      <c r="I146" s="7"/>
      <c r="J146" s="7"/>
      <c r="K146" s="414"/>
    </row>
    <row r="147" spans="1:11" s="23" customFormat="1" ht="9.9499999999999993" customHeight="1">
      <c r="A147" s="2" t="s">
        <v>99</v>
      </c>
      <c r="B147" s="7"/>
      <c r="C147" s="7"/>
      <c r="D147" s="2"/>
      <c r="E147" s="7"/>
      <c r="F147" s="7"/>
      <c r="G147" s="7"/>
      <c r="H147" s="7"/>
      <c r="I147" s="7"/>
      <c r="J147" s="7"/>
      <c r="K147" s="414"/>
    </row>
    <row r="148" spans="1:11" s="23" customFormat="1" ht="8.65" customHeight="1">
      <c r="A148" s="10" t="s">
        <v>100</v>
      </c>
      <c r="B148" s="9"/>
      <c r="C148" s="10" t="s">
        <v>101</v>
      </c>
      <c r="D148" s="4"/>
      <c r="E148" s="13">
        <v>35000</v>
      </c>
      <c r="F148" s="13">
        <v>36350</v>
      </c>
      <c r="G148" s="13">
        <v>36350</v>
      </c>
      <c r="H148" s="13">
        <v>36350</v>
      </c>
      <c r="I148" s="14">
        <v>35000</v>
      </c>
      <c r="J148" s="7"/>
      <c r="K148" s="414"/>
    </row>
    <row r="149" spans="1:11" s="23" customFormat="1" ht="8.65" customHeight="1">
      <c r="A149" s="72"/>
      <c r="B149" s="9"/>
      <c r="C149" s="73" t="s">
        <v>102</v>
      </c>
      <c r="D149" s="74"/>
      <c r="E149" s="13">
        <v>0</v>
      </c>
      <c r="F149" s="13">
        <v>0</v>
      </c>
      <c r="G149" s="13">
        <v>0</v>
      </c>
      <c r="H149" s="13">
        <v>9225</v>
      </c>
      <c r="I149" s="14">
        <v>0</v>
      </c>
      <c r="J149" s="7"/>
      <c r="K149" s="414"/>
    </row>
    <row r="150" spans="1:11" s="23" customFormat="1" ht="8.65" customHeight="1">
      <c r="A150" s="10" t="s">
        <v>103</v>
      </c>
      <c r="B150" s="9"/>
      <c r="C150" s="10" t="s">
        <v>101</v>
      </c>
      <c r="D150" s="4"/>
      <c r="E150" s="13">
        <v>10800</v>
      </c>
      <c r="F150" s="13">
        <v>10800</v>
      </c>
      <c r="G150" s="13">
        <v>10800</v>
      </c>
      <c r="H150" s="13">
        <v>10800</v>
      </c>
      <c r="I150" s="14">
        <v>10800</v>
      </c>
      <c r="J150" s="7"/>
      <c r="K150" s="414"/>
    </row>
    <row r="151" spans="1:11" s="23" customFormat="1" ht="8.65" customHeight="1">
      <c r="A151" s="72"/>
      <c r="B151" s="9"/>
      <c r="C151" s="10" t="s">
        <v>102</v>
      </c>
      <c r="D151" s="4"/>
      <c r="E151" s="13">
        <v>0</v>
      </c>
      <c r="F151" s="13">
        <v>0</v>
      </c>
      <c r="G151" s="13">
        <v>0</v>
      </c>
      <c r="H151" s="13">
        <v>0</v>
      </c>
      <c r="I151" s="14">
        <v>0</v>
      </c>
      <c r="J151" s="7"/>
      <c r="K151" s="414"/>
    </row>
    <row r="152" spans="1:11" s="23" customFormat="1" ht="8.65" customHeight="1">
      <c r="A152" s="10" t="s">
        <v>104</v>
      </c>
      <c r="B152" s="9"/>
      <c r="C152" s="10" t="s">
        <v>101</v>
      </c>
      <c r="D152" s="4"/>
      <c r="E152" s="13">
        <v>71600</v>
      </c>
      <c r="F152" s="13">
        <v>71651</v>
      </c>
      <c r="G152" s="13">
        <v>61900</v>
      </c>
      <c r="H152" s="13">
        <v>66300</v>
      </c>
      <c r="I152" s="14">
        <v>59200</v>
      </c>
      <c r="J152" s="7"/>
      <c r="K152" s="414"/>
    </row>
    <row r="153" spans="1:11" s="23" customFormat="1" ht="8.65" customHeight="1">
      <c r="A153" s="72"/>
      <c r="B153" s="9"/>
      <c r="C153" s="10" t="s">
        <v>102</v>
      </c>
      <c r="D153" s="4"/>
      <c r="E153" s="13">
        <v>0</v>
      </c>
      <c r="F153" s="13">
        <v>0</v>
      </c>
      <c r="G153" s="13">
        <v>0</v>
      </c>
      <c r="H153" s="13">
        <v>55591</v>
      </c>
      <c r="I153" s="14">
        <v>0</v>
      </c>
      <c r="J153" s="7"/>
      <c r="K153" s="414"/>
    </row>
    <row r="154" spans="1:11" s="23" customFormat="1" ht="8.65" customHeight="1">
      <c r="A154" s="10" t="s">
        <v>105</v>
      </c>
      <c r="B154" s="9"/>
      <c r="C154" s="10" t="s">
        <v>101</v>
      </c>
      <c r="D154" s="4"/>
      <c r="E154" s="13">
        <v>122500</v>
      </c>
      <c r="F154" s="13">
        <v>159200</v>
      </c>
      <c r="G154" s="13">
        <v>149700</v>
      </c>
      <c r="H154" s="13">
        <v>165400</v>
      </c>
      <c r="I154" s="14">
        <v>165400</v>
      </c>
      <c r="J154" s="7"/>
      <c r="K154" s="414"/>
    </row>
    <row r="155" spans="1:11" s="23" customFormat="1" ht="8.65" customHeight="1">
      <c r="A155" s="72"/>
      <c r="B155" s="9"/>
      <c r="C155" s="10" t="s">
        <v>102</v>
      </c>
      <c r="D155" s="4"/>
      <c r="E155" s="13">
        <v>0</v>
      </c>
      <c r="F155" s="13">
        <v>22415</v>
      </c>
      <c r="G155" s="13">
        <v>0</v>
      </c>
      <c r="H155" s="13">
        <v>0</v>
      </c>
      <c r="I155" s="14">
        <v>0</v>
      </c>
      <c r="J155" s="7"/>
      <c r="K155" s="414"/>
    </row>
    <row r="156" spans="1:11" s="23" customFormat="1" ht="8.65" customHeight="1">
      <c r="A156" s="10" t="s">
        <v>106</v>
      </c>
      <c r="B156" s="9"/>
      <c r="C156" s="10" t="s">
        <v>101</v>
      </c>
      <c r="D156" s="4"/>
      <c r="E156" s="13">
        <v>0</v>
      </c>
      <c r="F156" s="13">
        <v>0</v>
      </c>
      <c r="G156" s="13">
        <v>0</v>
      </c>
      <c r="H156" s="13">
        <v>0</v>
      </c>
      <c r="I156" s="14">
        <v>0</v>
      </c>
      <c r="J156" s="7"/>
      <c r="K156" s="414"/>
    </row>
    <row r="157" spans="1:11" s="23" customFormat="1" ht="8.65" customHeight="1">
      <c r="A157" s="72"/>
      <c r="B157" s="9"/>
      <c r="C157" s="10" t="s">
        <v>102</v>
      </c>
      <c r="D157" s="4"/>
      <c r="E157" s="13">
        <v>0</v>
      </c>
      <c r="F157" s="13">
        <v>0</v>
      </c>
      <c r="G157" s="13">
        <v>0</v>
      </c>
      <c r="H157" s="13">
        <v>0</v>
      </c>
      <c r="I157" s="14">
        <v>0</v>
      </c>
      <c r="J157" s="7"/>
      <c r="K157" s="414"/>
    </row>
    <row r="158" spans="1:11" s="23" customFormat="1" ht="8.65" customHeight="1">
      <c r="A158" s="10" t="s">
        <v>107</v>
      </c>
      <c r="B158" s="9"/>
      <c r="C158" s="10" t="s">
        <v>101</v>
      </c>
      <c r="D158" s="4"/>
      <c r="E158" s="13">
        <v>0</v>
      </c>
      <c r="F158" s="13">
        <v>0</v>
      </c>
      <c r="G158" s="13">
        <v>0</v>
      </c>
      <c r="H158" s="13">
        <v>0</v>
      </c>
      <c r="I158" s="14">
        <v>0</v>
      </c>
      <c r="J158" s="7"/>
      <c r="K158" s="414"/>
    </row>
    <row r="159" spans="1:11" s="23" customFormat="1" ht="8.65" customHeight="1">
      <c r="A159" s="72"/>
      <c r="B159" s="9"/>
      <c r="C159" s="10" t="s">
        <v>102</v>
      </c>
      <c r="D159" s="4"/>
      <c r="E159" s="13">
        <v>0</v>
      </c>
      <c r="F159" s="13">
        <v>0</v>
      </c>
      <c r="G159" s="13">
        <v>0</v>
      </c>
      <c r="H159" s="13">
        <v>0</v>
      </c>
      <c r="I159" s="14">
        <v>0</v>
      </c>
      <c r="J159" s="7"/>
      <c r="K159" s="414"/>
    </row>
    <row r="160" spans="1:11" s="23" customFormat="1" ht="8.65" customHeight="1">
      <c r="A160" s="10" t="s">
        <v>108</v>
      </c>
      <c r="B160" s="9"/>
      <c r="C160" s="10" t="s">
        <v>101</v>
      </c>
      <c r="D160" s="4"/>
      <c r="E160" s="13">
        <v>116860</v>
      </c>
      <c r="F160" s="13">
        <v>123900</v>
      </c>
      <c r="G160" s="13">
        <v>131602</v>
      </c>
      <c r="H160" s="13">
        <v>145252</v>
      </c>
      <c r="I160" s="14">
        <v>113642</v>
      </c>
      <c r="J160" s="7"/>
      <c r="K160" s="414"/>
    </row>
    <row r="161" spans="1:11" s="23" customFormat="1" ht="8.65" customHeight="1">
      <c r="A161" s="72"/>
      <c r="B161" s="9"/>
      <c r="C161" s="10" t="s">
        <v>102</v>
      </c>
      <c r="D161" s="4"/>
      <c r="E161" s="13">
        <v>0</v>
      </c>
      <c r="F161" s="13">
        <v>22500</v>
      </c>
      <c r="G161" s="13">
        <v>0</v>
      </c>
      <c r="H161" s="13">
        <v>72552</v>
      </c>
      <c r="I161" s="14">
        <v>0</v>
      </c>
      <c r="J161" s="7"/>
      <c r="K161" s="414"/>
    </row>
    <row r="162" spans="1:11" s="23" customFormat="1" ht="8.65" customHeight="1">
      <c r="A162" s="10" t="s">
        <v>109</v>
      </c>
      <c r="B162" s="9"/>
      <c r="C162" s="10" t="s">
        <v>101</v>
      </c>
      <c r="D162" s="4"/>
      <c r="E162" s="13">
        <v>102575</v>
      </c>
      <c r="F162" s="13">
        <v>103200</v>
      </c>
      <c r="G162" s="13">
        <v>68115</v>
      </c>
      <c r="H162" s="13">
        <v>65595</v>
      </c>
      <c r="I162" s="14">
        <v>63345</v>
      </c>
      <c r="J162" s="7"/>
      <c r="K162" s="414"/>
    </row>
    <row r="163" spans="1:11" s="23" customFormat="1" ht="8.65" customHeight="1">
      <c r="A163" s="72"/>
      <c r="B163" s="9"/>
      <c r="C163" s="10" t="s">
        <v>102</v>
      </c>
      <c r="D163" s="4"/>
      <c r="E163" s="13">
        <v>0</v>
      </c>
      <c r="F163" s="13">
        <v>12247</v>
      </c>
      <c r="G163" s="13">
        <v>0</v>
      </c>
      <c r="H163" s="13">
        <v>38727</v>
      </c>
      <c r="I163" s="14">
        <v>0</v>
      </c>
      <c r="J163" s="7"/>
      <c r="K163" s="414"/>
    </row>
    <row r="164" spans="1:11" s="23" customFormat="1" ht="8.65" customHeight="1">
      <c r="A164" s="10" t="s">
        <v>219</v>
      </c>
      <c r="B164" s="9"/>
      <c r="C164" s="10" t="s">
        <v>101</v>
      </c>
      <c r="D164" s="4"/>
      <c r="E164" s="13">
        <v>5424</v>
      </c>
      <c r="F164" s="13">
        <v>3430</v>
      </c>
      <c r="G164" s="13">
        <v>3430</v>
      </c>
      <c r="H164" s="13">
        <v>3430</v>
      </c>
      <c r="I164" s="14">
        <v>3430</v>
      </c>
      <c r="J164" s="7"/>
      <c r="K164" s="414"/>
    </row>
    <row r="165" spans="1:11" s="23" customFormat="1" ht="8.65" customHeight="1">
      <c r="A165" s="72"/>
      <c r="B165" s="9"/>
      <c r="C165" s="10" t="s">
        <v>102</v>
      </c>
      <c r="D165" s="4"/>
      <c r="E165" s="13">
        <v>0</v>
      </c>
      <c r="F165" s="13">
        <v>0</v>
      </c>
      <c r="G165" s="13">
        <v>0</v>
      </c>
      <c r="H165" s="13">
        <v>0</v>
      </c>
      <c r="I165" s="14">
        <v>0</v>
      </c>
      <c r="J165" s="7"/>
      <c r="K165" s="414"/>
    </row>
    <row r="166" spans="1:11" s="23" customFormat="1" ht="8.65" customHeight="1">
      <c r="A166" s="10" t="s">
        <v>110</v>
      </c>
      <c r="B166" s="9"/>
      <c r="C166" s="10" t="s">
        <v>101</v>
      </c>
      <c r="D166" s="4"/>
      <c r="E166" s="13">
        <v>0</v>
      </c>
      <c r="F166" s="13">
        <v>0</v>
      </c>
      <c r="G166" s="13">
        <v>0</v>
      </c>
      <c r="H166" s="13">
        <v>0</v>
      </c>
      <c r="I166" s="14">
        <v>0</v>
      </c>
      <c r="J166" s="7"/>
      <c r="K166" s="414"/>
    </row>
    <row r="167" spans="1:11" s="23" customFormat="1" ht="8.65" customHeight="1">
      <c r="A167" s="72"/>
      <c r="B167" s="9"/>
      <c r="C167" s="10" t="s">
        <v>102</v>
      </c>
      <c r="D167" s="4"/>
      <c r="E167" s="13">
        <v>0</v>
      </c>
      <c r="F167" s="13">
        <v>0</v>
      </c>
      <c r="G167" s="13">
        <v>0</v>
      </c>
      <c r="H167" s="13">
        <v>0</v>
      </c>
      <c r="I167" s="14">
        <v>0</v>
      </c>
      <c r="J167" s="7"/>
      <c r="K167" s="414"/>
    </row>
    <row r="168" spans="1:11" s="25" customFormat="1" ht="8.65" customHeight="1">
      <c r="A168" s="10" t="s">
        <v>111</v>
      </c>
      <c r="B168" s="5"/>
      <c r="C168" s="10" t="s">
        <v>112</v>
      </c>
      <c r="D168" s="4"/>
      <c r="E168" s="13">
        <v>0</v>
      </c>
      <c r="F168" s="13">
        <v>0</v>
      </c>
      <c r="G168" s="13">
        <v>0</v>
      </c>
      <c r="H168" s="13">
        <v>0</v>
      </c>
      <c r="I168" s="14">
        <v>0</v>
      </c>
      <c r="J168" s="7"/>
      <c r="K168" s="414"/>
    </row>
    <row r="169" spans="1:11" s="23" customFormat="1" ht="9.9499999999999993" customHeight="1">
      <c r="A169" s="10"/>
      <c r="B169" s="9"/>
      <c r="C169" s="131"/>
      <c r="D169" s="4"/>
      <c r="E169" s="13"/>
      <c r="F169" s="13"/>
      <c r="G169" s="13"/>
      <c r="H169" s="13"/>
      <c r="I169" s="13"/>
      <c r="J169" s="7"/>
      <c r="K169" s="414"/>
    </row>
    <row r="170" spans="1:11" s="25" customFormat="1" ht="9.9499999999999993" customHeight="1">
      <c r="A170" s="46" t="s">
        <v>220</v>
      </c>
      <c r="B170" s="126"/>
      <c r="C170" s="126"/>
      <c r="D170" s="91"/>
      <c r="E170" s="55">
        <v>464759</v>
      </c>
      <c r="F170" s="55">
        <v>508531</v>
      </c>
      <c r="G170" s="55">
        <v>461897</v>
      </c>
      <c r="H170" s="55">
        <v>493127</v>
      </c>
      <c r="I170" s="55">
        <v>450817</v>
      </c>
      <c r="J170" s="7"/>
      <c r="K170" s="414"/>
    </row>
    <row r="171" spans="1:11" s="25" customFormat="1" ht="9.9499999999999993" customHeight="1">
      <c r="A171" s="46" t="s">
        <v>113</v>
      </c>
      <c r="B171" s="126"/>
      <c r="C171" s="126"/>
      <c r="D171" s="91"/>
      <c r="E171" s="55">
        <v>0</v>
      </c>
      <c r="F171" s="55">
        <v>57162</v>
      </c>
      <c r="G171" s="55">
        <v>0</v>
      </c>
      <c r="H171" s="55">
        <v>176095</v>
      </c>
      <c r="I171" s="55">
        <v>0</v>
      </c>
      <c r="J171" s="7"/>
      <c r="K171" s="414"/>
    </row>
    <row r="172" spans="1:11" s="401" customFormat="1" ht="9.9499999999999993" customHeight="1">
      <c r="A172" s="398" t="s">
        <v>464</v>
      </c>
      <c r="B172" s="832"/>
      <c r="C172" s="832"/>
      <c r="D172" s="398"/>
      <c r="E172" s="399">
        <f>E149+E151+E153+E155+E157+E159+E161+E163+E165+E167</f>
        <v>0</v>
      </c>
      <c r="F172" s="399">
        <f>F149+F151+F153+F155+F157+F159+F161+F163+F165+F167</f>
        <v>57162</v>
      </c>
      <c r="G172" s="399">
        <f>G149+G151+G153+G155+G157+G159+G161+G163+G165+G167</f>
        <v>0</v>
      </c>
      <c r="H172" s="399">
        <f>H149+H151+H153+H155+H157+H159+H161+H163+H165+H167</f>
        <v>176095</v>
      </c>
      <c r="I172" s="399">
        <f>I149+I151+I153+I155+I157+I159+I161+I163+I165+I167</f>
        <v>0</v>
      </c>
      <c r="J172" s="399"/>
      <c r="K172" s="414"/>
    </row>
    <row r="173" spans="1:11" s="25" customFormat="1" ht="9.9499999999999993" customHeight="1">
      <c r="A173" s="46" t="s">
        <v>114</v>
      </c>
      <c r="B173" s="120"/>
      <c r="C173" s="120"/>
      <c r="D173" s="91"/>
      <c r="E173" s="55">
        <v>464759</v>
      </c>
      <c r="F173" s="55">
        <v>565693</v>
      </c>
      <c r="G173" s="55">
        <v>461897</v>
      </c>
      <c r="H173" s="55">
        <v>669222</v>
      </c>
      <c r="I173" s="55">
        <v>450817</v>
      </c>
      <c r="J173" s="7"/>
      <c r="K173" s="414"/>
    </row>
    <row r="174" spans="1:11" s="25" customFormat="1" ht="8.65" customHeight="1">
      <c r="A174" s="66" t="s">
        <v>115</v>
      </c>
      <c r="B174" s="132"/>
      <c r="C174" s="132"/>
      <c r="D174" s="67"/>
      <c r="E174" s="1187">
        <v>0</v>
      </c>
      <c r="F174" s="1187">
        <v>0</v>
      </c>
      <c r="G174" s="1187">
        <v>0</v>
      </c>
      <c r="H174" s="1187">
        <v>0</v>
      </c>
      <c r="I174" s="1185">
        <v>0</v>
      </c>
      <c r="J174" s="7"/>
      <c r="K174" s="414"/>
    </row>
    <row r="175" spans="1:11" s="25" customFormat="1" ht="8.65" customHeight="1">
      <c r="A175" s="11" t="s">
        <v>116</v>
      </c>
      <c r="B175" s="133"/>
      <c r="C175" s="133"/>
      <c r="D175" s="68"/>
      <c r="E175" s="1188"/>
      <c r="F175" s="1188"/>
      <c r="G175" s="1188"/>
      <c r="H175" s="1188"/>
      <c r="I175" s="1186"/>
      <c r="J175" s="7"/>
      <c r="K175" s="414"/>
    </row>
    <row r="176" spans="1:11" s="25" customFormat="1" ht="9.9499999999999993" customHeight="1">
      <c r="A176" s="46" t="s">
        <v>117</v>
      </c>
      <c r="B176" s="120"/>
      <c r="C176" s="120"/>
      <c r="D176" s="91"/>
      <c r="E176" s="55">
        <v>464759</v>
      </c>
      <c r="F176" s="55">
        <v>565693</v>
      </c>
      <c r="G176" s="55">
        <v>461897</v>
      </c>
      <c r="H176" s="55">
        <v>669222</v>
      </c>
      <c r="I176" s="55">
        <v>450817</v>
      </c>
      <c r="J176" s="7"/>
      <c r="K176" s="414"/>
    </row>
    <row r="177" spans="1:11" s="23" customFormat="1" ht="9.9499999999999993" customHeight="1" thickBot="1">
      <c r="A177" s="2"/>
      <c r="B177" s="7"/>
      <c r="C177" s="7"/>
      <c r="D177" s="2"/>
      <c r="E177" s="7"/>
      <c r="F177" s="7"/>
      <c r="G177" s="7"/>
      <c r="H177" s="7"/>
      <c r="I177" s="7"/>
      <c r="J177" s="7"/>
      <c r="K177" s="414"/>
    </row>
    <row r="178" spans="1:11" s="25" customFormat="1" ht="9.9499999999999993" customHeight="1" thickBot="1">
      <c r="A178" s="77" t="s">
        <v>118</v>
      </c>
      <c r="B178" s="122"/>
      <c r="C178" s="3"/>
      <c r="D178" s="30"/>
      <c r="E178" s="7"/>
      <c r="F178" s="7"/>
      <c r="G178" s="7"/>
      <c r="H178" s="7"/>
      <c r="I178" s="7"/>
      <c r="J178" s="7"/>
      <c r="K178" s="414"/>
    </row>
    <row r="179" spans="1:11" s="23" customFormat="1" ht="9.9499999999999993" customHeight="1">
      <c r="A179" s="2"/>
      <c r="B179" s="7"/>
      <c r="C179" s="7"/>
      <c r="D179" s="2"/>
      <c r="E179" s="7"/>
      <c r="F179" s="7"/>
      <c r="G179" s="7"/>
      <c r="H179" s="7"/>
      <c r="I179" s="7"/>
      <c r="J179" s="7"/>
      <c r="K179" s="414"/>
    </row>
    <row r="180" spans="1:11" s="43" customFormat="1" ht="9.9499999999999993" customHeight="1">
      <c r="A180" s="70" t="s">
        <v>119</v>
      </c>
      <c r="B180" s="120"/>
      <c r="C180" s="120"/>
      <c r="D180" s="71"/>
      <c r="E180" s="69">
        <v>-207181</v>
      </c>
      <c r="F180" s="69">
        <v>3789</v>
      </c>
      <c r="G180" s="69">
        <v>17474</v>
      </c>
      <c r="H180" s="69">
        <v>24115</v>
      </c>
      <c r="I180" s="69">
        <v>-130964</v>
      </c>
      <c r="J180" s="56"/>
      <c r="K180" s="414"/>
    </row>
    <row r="181" spans="1:11" s="43" customFormat="1" ht="9.9499999999999993" customHeight="1">
      <c r="A181" s="70" t="s">
        <v>120</v>
      </c>
      <c r="B181" s="120"/>
      <c r="C181" s="120"/>
      <c r="D181" s="71"/>
      <c r="E181" s="69">
        <v>0</v>
      </c>
      <c r="F181" s="69">
        <v>57162</v>
      </c>
      <c r="G181" s="69">
        <v>0</v>
      </c>
      <c r="H181" s="69">
        <v>176095</v>
      </c>
      <c r="I181" s="69">
        <v>0</v>
      </c>
      <c r="J181" s="56"/>
      <c r="K181" s="414"/>
    </row>
    <row r="182" spans="1:11" s="23" customFormat="1" ht="9.9499999999999993" customHeight="1" thickBot="1">
      <c r="A182" s="65"/>
      <c r="B182" s="121"/>
      <c r="C182" s="121"/>
      <c r="D182" s="4"/>
      <c r="E182" s="13"/>
      <c r="F182" s="13"/>
      <c r="G182" s="13"/>
      <c r="H182" s="13"/>
      <c r="I182" s="13"/>
      <c r="J182" s="7"/>
      <c r="K182" s="414"/>
    </row>
    <row r="183" spans="1:11" s="23" customFormat="1" ht="11.1" customHeight="1" thickTop="1" thickBot="1">
      <c r="A183" s="92" t="s">
        <v>258</v>
      </c>
      <c r="B183" s="134"/>
      <c r="C183" s="135"/>
      <c r="D183" s="93"/>
      <c r="E183" s="90">
        <v>-207181</v>
      </c>
      <c r="F183" s="90">
        <v>60951</v>
      </c>
      <c r="G183" s="90">
        <v>17474</v>
      </c>
      <c r="H183" s="90">
        <v>200210</v>
      </c>
      <c r="I183" s="90">
        <v>-130964</v>
      </c>
      <c r="J183" s="78"/>
      <c r="K183" s="414"/>
    </row>
    <row r="184" spans="1:11" s="40" customFormat="1" ht="12" customHeight="1" thickTop="1">
      <c r="A184" s="145">
        <v>51</v>
      </c>
      <c r="B184" s="127" t="s">
        <v>313</v>
      </c>
      <c r="C184" s="39"/>
      <c r="D184" s="1144" t="s">
        <v>29</v>
      </c>
      <c r="E184" s="1144"/>
      <c r="F184" s="1144"/>
      <c r="G184" s="1144"/>
      <c r="H184" s="1144"/>
      <c r="I184" s="76" t="s">
        <v>244</v>
      </c>
      <c r="J184" s="39"/>
      <c r="K184" s="414"/>
    </row>
    <row r="185" spans="1:11" s="41" customFormat="1" ht="9.9499999999999993" customHeight="1">
      <c r="A185" s="128"/>
      <c r="B185" s="29"/>
      <c r="C185" s="29"/>
      <c r="D185" s="27"/>
      <c r="E185" s="27"/>
      <c r="F185" s="27"/>
      <c r="G185" s="27"/>
      <c r="H185" s="27"/>
      <c r="I185" s="26"/>
      <c r="J185" s="29"/>
      <c r="K185" s="414"/>
    </row>
    <row r="186" spans="1:11" s="25" customFormat="1" ht="9.9499999999999993" customHeight="1" thickBot="1">
      <c r="A186" s="1"/>
      <c r="B186" s="3"/>
      <c r="C186" s="3"/>
      <c r="D186" s="94" t="s">
        <v>31</v>
      </c>
      <c r="E186" s="95">
        <v>2005</v>
      </c>
      <c r="F186" s="95">
        <v>2006</v>
      </c>
      <c r="G186" s="95">
        <v>2007</v>
      </c>
      <c r="H186" s="95">
        <v>2008</v>
      </c>
      <c r="I186" s="95">
        <v>2009</v>
      </c>
      <c r="J186" s="3"/>
      <c r="K186" s="414"/>
    </row>
    <row r="187" spans="1:11" s="23" customFormat="1" ht="9.9499999999999993" customHeight="1" thickBot="1">
      <c r="A187" s="1145" t="s">
        <v>121</v>
      </c>
      <c r="B187" s="1146"/>
      <c r="C187" s="1147"/>
      <c r="D187" s="64"/>
      <c r="E187" s="7"/>
      <c r="F187" s="7"/>
      <c r="G187" s="7"/>
      <c r="H187" s="7"/>
      <c r="I187" s="7"/>
      <c r="J187" s="7"/>
      <c r="K187" s="414"/>
    </row>
    <row r="188" spans="1:11" s="23" customFormat="1" ht="9.9499999999999993" customHeight="1">
      <c r="A188" s="2"/>
      <c r="B188" s="7"/>
      <c r="C188" s="7"/>
      <c r="D188" s="2"/>
      <c r="E188" s="7"/>
      <c r="F188" s="7"/>
      <c r="G188" s="7"/>
      <c r="H188" s="7"/>
      <c r="I188" s="7"/>
      <c r="J188" s="7"/>
      <c r="K188" s="414"/>
    </row>
    <row r="189" spans="1:11" s="43" customFormat="1" ht="9.9499999999999993" customHeight="1">
      <c r="A189" s="42" t="s">
        <v>122</v>
      </c>
      <c r="B189" s="56"/>
      <c r="C189" s="56"/>
      <c r="D189" s="109"/>
      <c r="E189" s="56"/>
      <c r="F189" s="56"/>
      <c r="G189" s="56"/>
      <c r="H189" s="7"/>
      <c r="I189" s="56"/>
      <c r="J189" s="56"/>
      <c r="K189" s="414"/>
    </row>
    <row r="190" spans="1:11" s="23" customFormat="1" ht="8.65" customHeight="1">
      <c r="A190" s="2"/>
      <c r="B190" s="7"/>
      <c r="C190" s="7"/>
      <c r="D190" s="2"/>
      <c r="E190" s="7"/>
      <c r="F190" s="7"/>
      <c r="G190" s="7"/>
      <c r="H190" s="7"/>
      <c r="I190" s="7"/>
      <c r="J190" s="7"/>
      <c r="K190" s="414"/>
    </row>
    <row r="191" spans="1:11" s="23" customFormat="1" ht="8.65" customHeight="1">
      <c r="A191" s="10" t="s">
        <v>123</v>
      </c>
      <c r="B191" s="118"/>
      <c r="C191" s="118"/>
      <c r="D191" s="4"/>
      <c r="E191" s="13">
        <v>-13275</v>
      </c>
      <c r="F191" s="13">
        <v>0</v>
      </c>
      <c r="G191" s="13">
        <v>0</v>
      </c>
      <c r="H191" s="13">
        <v>0</v>
      </c>
      <c r="I191" s="14">
        <v>0</v>
      </c>
      <c r="J191" s="7"/>
      <c r="K191" s="414"/>
    </row>
    <row r="192" spans="1:11" s="23" customFormat="1" ht="8.65" customHeight="1">
      <c r="A192" s="10" t="s">
        <v>124</v>
      </c>
      <c r="B192" s="118"/>
      <c r="C192" s="118"/>
      <c r="D192" s="4"/>
      <c r="E192" s="13">
        <v>0</v>
      </c>
      <c r="F192" s="13">
        <v>0</v>
      </c>
      <c r="G192" s="13">
        <v>0</v>
      </c>
      <c r="H192" s="13">
        <v>0</v>
      </c>
      <c r="I192" s="14">
        <v>0</v>
      </c>
      <c r="J192" s="7"/>
      <c r="K192" s="414"/>
    </row>
    <row r="193" spans="1:11" s="23" customFormat="1" ht="8.65" customHeight="1">
      <c r="A193" s="10" t="s">
        <v>125</v>
      </c>
      <c r="B193" s="118"/>
      <c r="C193" s="118"/>
      <c r="D193" s="4"/>
      <c r="E193" s="13">
        <v>0</v>
      </c>
      <c r="F193" s="13">
        <v>0</v>
      </c>
      <c r="G193" s="13">
        <v>-41855</v>
      </c>
      <c r="H193" s="13">
        <v>-1949</v>
      </c>
      <c r="I193" s="14">
        <v>0</v>
      </c>
      <c r="J193" s="7"/>
      <c r="K193" s="414"/>
    </row>
    <row r="194" spans="1:11" s="23" customFormat="1" ht="8.65" customHeight="1">
      <c r="A194" s="10" t="s">
        <v>126</v>
      </c>
      <c r="B194" s="118"/>
      <c r="C194" s="118"/>
      <c r="D194" s="4"/>
      <c r="E194" s="13">
        <v>-373918</v>
      </c>
      <c r="F194" s="13">
        <v>0</v>
      </c>
      <c r="G194" s="13">
        <v>-128854</v>
      </c>
      <c r="H194" s="13">
        <v>-27824</v>
      </c>
      <c r="I194" s="14">
        <v>0</v>
      </c>
      <c r="J194" s="7"/>
      <c r="K194" s="414"/>
    </row>
    <row r="195" spans="1:11" s="23" customFormat="1" ht="8.65" customHeight="1">
      <c r="A195" s="10" t="s">
        <v>127</v>
      </c>
      <c r="B195" s="118"/>
      <c r="C195" s="118"/>
      <c r="D195" s="4"/>
      <c r="E195" s="13">
        <v>0</v>
      </c>
      <c r="F195" s="13">
        <v>0</v>
      </c>
      <c r="G195" s="13">
        <v>0</v>
      </c>
      <c r="H195" s="13">
        <v>0</v>
      </c>
      <c r="I195" s="14">
        <v>0</v>
      </c>
      <c r="J195" s="7"/>
      <c r="K195" s="414"/>
    </row>
    <row r="196" spans="1:11" s="23" customFormat="1" ht="8.65" customHeight="1">
      <c r="A196" s="10" t="s">
        <v>128</v>
      </c>
      <c r="B196" s="118"/>
      <c r="C196" s="118"/>
      <c r="D196" s="4"/>
      <c r="E196" s="13">
        <v>0</v>
      </c>
      <c r="F196" s="13">
        <v>0</v>
      </c>
      <c r="G196" s="13">
        <v>0</v>
      </c>
      <c r="H196" s="13">
        <v>0</v>
      </c>
      <c r="I196" s="14">
        <v>0</v>
      </c>
      <c r="J196" s="7"/>
      <c r="K196" s="414"/>
    </row>
    <row r="197" spans="1:11" s="23" customFormat="1" ht="8.65" customHeight="1">
      <c r="A197" s="10" t="s">
        <v>129</v>
      </c>
      <c r="B197" s="118"/>
      <c r="C197" s="118"/>
      <c r="D197" s="4"/>
      <c r="E197" s="13">
        <v>-272800</v>
      </c>
      <c r="F197" s="13">
        <v>-64081</v>
      </c>
      <c r="G197" s="13">
        <v>-68250</v>
      </c>
      <c r="H197" s="13">
        <v>-137373</v>
      </c>
      <c r="I197" s="14">
        <v>0</v>
      </c>
      <c r="J197" s="7"/>
      <c r="K197" s="414"/>
    </row>
    <row r="198" spans="1:11" s="23" customFormat="1" ht="8.65" customHeight="1">
      <c r="A198" s="10" t="s">
        <v>130</v>
      </c>
      <c r="B198" s="118"/>
      <c r="C198" s="118"/>
      <c r="D198" s="4"/>
      <c r="E198" s="13">
        <v>-19975</v>
      </c>
      <c r="F198" s="13">
        <v>-5142</v>
      </c>
      <c r="G198" s="13">
        <v>-22099</v>
      </c>
      <c r="H198" s="13">
        <v>-277023</v>
      </c>
      <c r="I198" s="14">
        <v>-687779</v>
      </c>
      <c r="J198" s="7"/>
      <c r="K198" s="414"/>
    </row>
    <row r="199" spans="1:11" s="23" customFormat="1" ht="8.65" customHeight="1">
      <c r="A199" s="10" t="s">
        <v>131</v>
      </c>
      <c r="B199" s="118"/>
      <c r="C199" s="118"/>
      <c r="D199" s="4"/>
      <c r="E199" s="13">
        <v>0</v>
      </c>
      <c r="F199" s="13">
        <v>-18988</v>
      </c>
      <c r="G199" s="13">
        <v>0</v>
      </c>
      <c r="H199" s="13">
        <v>0</v>
      </c>
      <c r="I199" s="14">
        <v>0</v>
      </c>
      <c r="J199" s="7"/>
      <c r="K199" s="414"/>
    </row>
    <row r="200" spans="1:11" s="25" customFormat="1" ht="8.65" customHeight="1">
      <c r="A200" s="10" t="s">
        <v>132</v>
      </c>
      <c r="B200" s="19"/>
      <c r="C200" s="19"/>
      <c r="D200" s="4"/>
      <c r="E200" s="13">
        <v>0</v>
      </c>
      <c r="F200" s="13">
        <v>0</v>
      </c>
      <c r="G200" s="13">
        <v>0</v>
      </c>
      <c r="H200" s="13">
        <v>0</v>
      </c>
      <c r="I200" s="14">
        <v>0</v>
      </c>
      <c r="J200" s="7"/>
      <c r="K200" s="414"/>
    </row>
    <row r="201" spans="1:11" s="23" customFormat="1" ht="8.65" customHeight="1">
      <c r="A201" s="46" t="s">
        <v>240</v>
      </c>
      <c r="B201" s="120"/>
      <c r="C201" s="120"/>
      <c r="D201" s="71"/>
      <c r="E201" s="56"/>
      <c r="F201" s="56"/>
      <c r="G201" s="56"/>
      <c r="H201" s="56"/>
      <c r="I201" s="56"/>
      <c r="J201" s="7"/>
      <c r="K201" s="414"/>
    </row>
    <row r="202" spans="1:11" s="23" customFormat="1" ht="9.9499999999999993" customHeight="1">
      <c r="A202" s="96" t="s">
        <v>259</v>
      </c>
      <c r="B202" s="136"/>
      <c r="C202" s="120"/>
      <c r="D202" s="93"/>
      <c r="E202" s="90">
        <v>-679968</v>
      </c>
      <c r="F202" s="90">
        <v>-88211</v>
      </c>
      <c r="G202" s="90">
        <v>-261058</v>
      </c>
      <c r="H202" s="90">
        <v>-444169</v>
      </c>
      <c r="I202" s="90">
        <v>-687779</v>
      </c>
      <c r="J202" s="79">
        <v>-2161185</v>
      </c>
      <c r="K202" s="414"/>
    </row>
    <row r="203" spans="1:11" s="23" customFormat="1" ht="9.9499999999999993" customHeight="1">
      <c r="A203" s="2"/>
      <c r="B203" s="7"/>
      <c r="C203" s="7"/>
      <c r="D203" s="2"/>
      <c r="E203" s="7"/>
      <c r="F203" s="7"/>
      <c r="G203" s="7"/>
      <c r="H203" s="7"/>
      <c r="I203" s="7"/>
      <c r="J203" s="7"/>
      <c r="K203" s="414"/>
    </row>
    <row r="204" spans="1:11" s="43" customFormat="1" ht="9.9499999999999993" customHeight="1">
      <c r="A204" s="42" t="s">
        <v>133</v>
      </c>
      <c r="B204" s="56"/>
      <c r="C204" s="56"/>
      <c r="D204" s="109"/>
      <c r="E204" s="56"/>
      <c r="F204" s="56"/>
      <c r="G204" s="56"/>
      <c r="H204" s="56"/>
      <c r="I204" s="56"/>
      <c r="J204" s="56"/>
      <c r="K204" s="414"/>
    </row>
    <row r="205" spans="1:11" s="23" customFormat="1" ht="8.65" customHeight="1">
      <c r="A205" s="1"/>
      <c r="B205" s="7"/>
      <c r="C205" s="7"/>
      <c r="D205" s="1"/>
      <c r="E205" s="7"/>
      <c r="F205" s="7"/>
      <c r="G205" s="7"/>
      <c r="H205" s="7"/>
      <c r="I205" s="7"/>
      <c r="J205" s="7"/>
      <c r="K205" s="414"/>
    </row>
    <row r="206" spans="1:11" s="23" customFormat="1" ht="9.9499999999999993" customHeight="1">
      <c r="A206" s="42" t="s">
        <v>134</v>
      </c>
      <c r="B206" s="7"/>
      <c r="C206" s="7"/>
      <c r="D206" s="1"/>
      <c r="E206" s="7"/>
      <c r="F206" s="7"/>
      <c r="G206" s="7"/>
      <c r="H206" s="7"/>
      <c r="I206" s="7"/>
      <c r="J206" s="7"/>
      <c r="K206" s="414"/>
    </row>
    <row r="207" spans="1:11" s="23" customFormat="1" ht="8.65" customHeight="1">
      <c r="A207" s="10" t="s">
        <v>135</v>
      </c>
      <c r="B207" s="118"/>
      <c r="C207" s="118"/>
      <c r="D207" s="4"/>
      <c r="E207" s="13">
        <v>755950</v>
      </c>
      <c r="F207" s="13">
        <v>135496</v>
      </c>
      <c r="G207" s="13">
        <v>261058</v>
      </c>
      <c r="H207" s="13">
        <v>513871</v>
      </c>
      <c r="I207" s="14">
        <v>806738</v>
      </c>
      <c r="J207" s="7"/>
      <c r="K207" s="414"/>
    </row>
    <row r="208" spans="1:11" s="23" customFormat="1" ht="8.65" customHeight="1">
      <c r="A208" s="10" t="s">
        <v>136</v>
      </c>
      <c r="B208" s="118"/>
      <c r="C208" s="118"/>
      <c r="D208" s="4"/>
      <c r="E208" s="13">
        <v>0</v>
      </c>
      <c r="F208" s="13">
        <v>0</v>
      </c>
      <c r="G208" s="13">
        <v>0</v>
      </c>
      <c r="H208" s="13">
        <v>0</v>
      </c>
      <c r="I208" s="14">
        <v>0</v>
      </c>
      <c r="J208" s="7"/>
      <c r="K208" s="414"/>
    </row>
    <row r="209" spans="1:11" s="23" customFormat="1" ht="8.65" customHeight="1">
      <c r="A209" s="10" t="s">
        <v>137</v>
      </c>
      <c r="B209" s="118"/>
      <c r="C209" s="118"/>
      <c r="D209" s="4"/>
      <c r="E209" s="13">
        <v>0</v>
      </c>
      <c r="F209" s="13">
        <v>0</v>
      </c>
      <c r="G209" s="13">
        <v>0</v>
      </c>
      <c r="H209" s="13">
        <v>0</v>
      </c>
      <c r="I209" s="14">
        <v>0</v>
      </c>
      <c r="J209" s="7"/>
      <c r="K209" s="414"/>
    </row>
    <row r="210" spans="1:11" s="25" customFormat="1" ht="8.65" customHeight="1">
      <c r="A210" s="10" t="s">
        <v>138</v>
      </c>
      <c r="B210" s="19"/>
      <c r="C210" s="19"/>
      <c r="D210" s="4"/>
      <c r="E210" s="13">
        <v>0</v>
      </c>
      <c r="F210" s="13">
        <v>0</v>
      </c>
      <c r="G210" s="13">
        <v>0</v>
      </c>
      <c r="H210" s="13">
        <v>0</v>
      </c>
      <c r="I210" s="14">
        <v>0</v>
      </c>
      <c r="J210" s="7"/>
      <c r="K210" s="414"/>
    </row>
    <row r="211" spans="1:11" s="25" customFormat="1" ht="8.65" customHeight="1">
      <c r="A211" s="10" t="s">
        <v>139</v>
      </c>
      <c r="B211" s="19"/>
      <c r="C211" s="19"/>
      <c r="D211" s="4"/>
      <c r="E211" s="13">
        <v>0</v>
      </c>
      <c r="F211" s="13">
        <v>0</v>
      </c>
      <c r="G211" s="13">
        <v>0</v>
      </c>
      <c r="H211" s="13">
        <v>0</v>
      </c>
      <c r="I211" s="14">
        <v>0</v>
      </c>
      <c r="J211" s="7"/>
      <c r="K211" s="414"/>
    </row>
    <row r="212" spans="1:11" s="25" customFormat="1" ht="8.65" customHeight="1">
      <c r="A212" s="10" t="s">
        <v>140</v>
      </c>
      <c r="B212" s="19"/>
      <c r="C212" s="19"/>
      <c r="D212" s="4"/>
      <c r="E212" s="13">
        <v>0</v>
      </c>
      <c r="F212" s="13">
        <v>0</v>
      </c>
      <c r="G212" s="13">
        <v>0</v>
      </c>
      <c r="H212" s="13">
        <v>0</v>
      </c>
      <c r="I212" s="14">
        <v>0</v>
      </c>
      <c r="J212" s="7"/>
      <c r="K212" s="414"/>
    </row>
    <row r="213" spans="1:11" s="25" customFormat="1" ht="8.65" customHeight="1">
      <c r="A213" s="10"/>
      <c r="B213" s="19"/>
      <c r="C213" s="19"/>
      <c r="D213" s="4"/>
      <c r="E213" s="13"/>
      <c r="F213" s="13"/>
      <c r="G213" s="13"/>
      <c r="H213" s="13"/>
      <c r="I213" s="13"/>
      <c r="J213" s="7"/>
      <c r="K213" s="414"/>
    </row>
    <row r="214" spans="1:11" s="25" customFormat="1" ht="9.9499999999999993" customHeight="1">
      <c r="A214" s="46" t="s">
        <v>141</v>
      </c>
      <c r="B214" s="125"/>
      <c r="C214" s="125"/>
      <c r="D214" s="91"/>
      <c r="E214" s="55">
        <v>755950</v>
      </c>
      <c r="F214" s="55">
        <v>135496</v>
      </c>
      <c r="G214" s="55">
        <v>261058</v>
      </c>
      <c r="H214" s="55">
        <v>513871</v>
      </c>
      <c r="I214" s="55">
        <v>806738</v>
      </c>
      <c r="J214" s="7"/>
      <c r="K214" s="414"/>
    </row>
    <row r="215" spans="1:11" s="25" customFormat="1" ht="8.65" customHeight="1">
      <c r="A215" s="2"/>
      <c r="B215" s="3"/>
      <c r="C215" s="3"/>
      <c r="D215" s="2"/>
      <c r="E215" s="7"/>
      <c r="F215" s="7"/>
      <c r="G215" s="7"/>
      <c r="H215" s="7"/>
      <c r="I215" s="7"/>
      <c r="J215" s="7"/>
      <c r="K215" s="414"/>
    </row>
    <row r="216" spans="1:11" s="23" customFormat="1" ht="9.9499999999999993" customHeight="1">
      <c r="A216" s="42" t="s">
        <v>142</v>
      </c>
      <c r="B216" s="7"/>
      <c r="C216" s="7"/>
      <c r="D216" s="1"/>
      <c r="E216" s="7"/>
      <c r="F216" s="7"/>
      <c r="G216" s="7"/>
      <c r="H216" s="7"/>
      <c r="I216" s="7"/>
      <c r="J216" s="7"/>
      <c r="K216" s="414"/>
    </row>
    <row r="217" spans="1:11" s="25" customFormat="1" ht="8.65" customHeight="1">
      <c r="A217" s="10" t="s">
        <v>143</v>
      </c>
      <c r="B217" s="118"/>
      <c r="C217" s="118"/>
      <c r="D217" s="4"/>
      <c r="E217" s="13">
        <v>0</v>
      </c>
      <c r="F217" s="13">
        <v>0</v>
      </c>
      <c r="G217" s="13">
        <v>0</v>
      </c>
      <c r="H217" s="13">
        <v>0</v>
      </c>
      <c r="I217" s="14">
        <v>0</v>
      </c>
      <c r="J217" s="7"/>
      <c r="K217" s="414"/>
    </row>
    <row r="218" spans="1:11" s="25" customFormat="1" ht="8.65" customHeight="1">
      <c r="A218" s="10" t="s">
        <v>144</v>
      </c>
      <c r="B218" s="118"/>
      <c r="C218" s="118"/>
      <c r="D218" s="4"/>
      <c r="E218" s="13">
        <v>0</v>
      </c>
      <c r="F218" s="13">
        <v>0</v>
      </c>
      <c r="G218" s="13">
        <v>0</v>
      </c>
      <c r="H218" s="13">
        <v>0</v>
      </c>
      <c r="I218" s="14">
        <v>0</v>
      </c>
      <c r="J218" s="7"/>
      <c r="K218" s="414"/>
    </row>
    <row r="219" spans="1:11" s="25" customFormat="1" ht="8.65" customHeight="1">
      <c r="A219" s="10" t="s">
        <v>227</v>
      </c>
      <c r="B219" s="118"/>
      <c r="C219" s="118"/>
      <c r="D219" s="4"/>
      <c r="E219" s="13">
        <v>0</v>
      </c>
      <c r="F219" s="13">
        <v>0</v>
      </c>
      <c r="G219" s="13">
        <v>0</v>
      </c>
      <c r="H219" s="13">
        <v>0</v>
      </c>
      <c r="I219" s="14">
        <v>0</v>
      </c>
      <c r="J219" s="7"/>
      <c r="K219" s="414"/>
    </row>
    <row r="220" spans="1:11" s="25" customFormat="1" ht="8.65" customHeight="1">
      <c r="A220" s="10" t="s">
        <v>145</v>
      </c>
      <c r="B220" s="118"/>
      <c r="C220" s="118"/>
      <c r="D220" s="4"/>
      <c r="E220" s="13">
        <v>0</v>
      </c>
      <c r="F220" s="13">
        <v>0</v>
      </c>
      <c r="G220" s="13">
        <v>0</v>
      </c>
      <c r="H220" s="13">
        <v>0</v>
      </c>
      <c r="I220" s="14">
        <v>0</v>
      </c>
      <c r="J220" s="7"/>
      <c r="K220" s="414"/>
    </row>
    <row r="221" spans="1:11" s="25" customFormat="1" ht="8.65" customHeight="1">
      <c r="A221" s="10" t="s">
        <v>146</v>
      </c>
      <c r="B221" s="118"/>
      <c r="C221" s="118"/>
      <c r="D221" s="4"/>
      <c r="E221" s="13">
        <v>0</v>
      </c>
      <c r="F221" s="13">
        <v>0</v>
      </c>
      <c r="G221" s="13">
        <v>0</v>
      </c>
      <c r="H221" s="13">
        <v>0</v>
      </c>
      <c r="I221" s="14">
        <v>0</v>
      </c>
      <c r="J221" s="7"/>
      <c r="K221" s="414"/>
    </row>
    <row r="222" spans="1:11" s="25" customFormat="1" ht="8.65" customHeight="1">
      <c r="A222" s="10" t="s">
        <v>147</v>
      </c>
      <c r="B222" s="118"/>
      <c r="C222" s="118"/>
      <c r="D222" s="4"/>
      <c r="E222" s="13">
        <v>75982</v>
      </c>
      <c r="F222" s="13">
        <v>47285</v>
      </c>
      <c r="G222" s="13">
        <v>0</v>
      </c>
      <c r="H222" s="13">
        <v>69702</v>
      </c>
      <c r="I222" s="14">
        <v>118959</v>
      </c>
      <c r="J222" s="7"/>
      <c r="K222" s="414"/>
    </row>
    <row r="223" spans="1:11" s="25" customFormat="1" ht="8.65" customHeight="1">
      <c r="A223" s="10" t="s">
        <v>148</v>
      </c>
      <c r="B223" s="118"/>
      <c r="C223" s="118"/>
      <c r="D223" s="4"/>
      <c r="E223" s="13">
        <v>0</v>
      </c>
      <c r="F223" s="13">
        <v>0</v>
      </c>
      <c r="G223" s="13">
        <v>0</v>
      </c>
      <c r="H223" s="13">
        <v>0</v>
      </c>
      <c r="I223" s="14">
        <v>0</v>
      </c>
      <c r="J223" s="7"/>
      <c r="K223" s="414"/>
    </row>
    <row r="224" spans="1:11" s="25" customFormat="1" ht="8.65" customHeight="1">
      <c r="A224" s="10" t="s">
        <v>149</v>
      </c>
      <c r="B224" s="118"/>
      <c r="C224" s="118"/>
      <c r="D224" s="4"/>
      <c r="E224" s="13">
        <v>0</v>
      </c>
      <c r="F224" s="13">
        <v>0</v>
      </c>
      <c r="G224" s="13">
        <v>0</v>
      </c>
      <c r="H224" s="13">
        <v>0</v>
      </c>
      <c r="I224" s="14">
        <v>0</v>
      </c>
      <c r="J224" s="7"/>
      <c r="K224" s="414"/>
    </row>
    <row r="225" spans="1:12" s="25" customFormat="1" ht="8.65" customHeight="1">
      <c r="A225" s="10" t="s">
        <v>150</v>
      </c>
      <c r="B225" s="118"/>
      <c r="C225" s="118"/>
      <c r="D225" s="4"/>
      <c r="E225" s="13">
        <v>0</v>
      </c>
      <c r="F225" s="13">
        <v>0</v>
      </c>
      <c r="G225" s="13">
        <v>0</v>
      </c>
      <c r="H225" s="13">
        <v>0</v>
      </c>
      <c r="I225" s="14">
        <v>0</v>
      </c>
      <c r="J225" s="7"/>
      <c r="K225" s="414"/>
    </row>
    <row r="226" spans="1:12" s="25" customFormat="1" ht="8.65" customHeight="1">
      <c r="A226" s="10"/>
      <c r="B226" s="118"/>
      <c r="C226" s="118"/>
      <c r="D226" s="4"/>
      <c r="E226" s="13"/>
      <c r="F226" s="13"/>
      <c r="G226" s="13"/>
      <c r="H226" s="13"/>
      <c r="I226" s="13"/>
      <c r="J226" s="7"/>
      <c r="K226" s="414"/>
    </row>
    <row r="227" spans="1:12" s="25" customFormat="1" ht="9.9499999999999993" customHeight="1">
      <c r="A227" s="46" t="s">
        <v>151</v>
      </c>
      <c r="B227" s="125"/>
      <c r="C227" s="125"/>
      <c r="D227" s="91"/>
      <c r="E227" s="55">
        <v>75982</v>
      </c>
      <c r="F227" s="55">
        <v>47285</v>
      </c>
      <c r="G227" s="55">
        <v>0</v>
      </c>
      <c r="H227" s="55">
        <v>69702</v>
      </c>
      <c r="I227" s="55">
        <v>118959</v>
      </c>
      <c r="J227" s="7"/>
      <c r="K227" s="414"/>
    </row>
    <row r="228" spans="1:12" s="25" customFormat="1" ht="9.9499999999999993" customHeight="1" thickBot="1">
      <c r="A228" s="2"/>
      <c r="B228" s="3"/>
      <c r="C228" s="3"/>
      <c r="D228" s="2"/>
      <c r="E228" s="7"/>
      <c r="F228" s="7"/>
      <c r="G228" s="7"/>
      <c r="H228" s="7"/>
      <c r="I228" s="7"/>
      <c r="J228" s="7"/>
      <c r="K228" s="414"/>
    </row>
    <row r="229" spans="1:12" s="23" customFormat="1" ht="9.9499999999999993" customHeight="1" thickBot="1">
      <c r="A229" s="1145" t="s">
        <v>152</v>
      </c>
      <c r="B229" s="1146"/>
      <c r="C229" s="1147"/>
      <c r="D229" s="64"/>
      <c r="E229" s="7"/>
      <c r="F229" s="7"/>
      <c r="G229" s="7"/>
      <c r="H229" s="7"/>
      <c r="I229" s="7"/>
      <c r="J229" s="7"/>
      <c r="K229" s="414"/>
    </row>
    <row r="230" spans="1:12" s="25" customFormat="1" ht="9.9499999999999993" customHeight="1">
      <c r="A230" s="2"/>
      <c r="B230" s="3"/>
      <c r="C230" s="3"/>
      <c r="D230" s="2"/>
      <c r="E230" s="7"/>
      <c r="F230" s="7"/>
      <c r="G230" s="7"/>
      <c r="H230" s="7"/>
      <c r="I230" s="7"/>
      <c r="J230" s="7"/>
      <c r="K230" s="414"/>
    </row>
    <row r="231" spans="1:12" s="25" customFormat="1" ht="8.65" customHeight="1">
      <c r="A231" s="10" t="s">
        <v>153</v>
      </c>
      <c r="B231" s="19"/>
      <c r="C231" s="19"/>
      <c r="D231" s="4"/>
      <c r="E231" s="13">
        <v>-207181</v>
      </c>
      <c r="F231" s="13">
        <v>3789</v>
      </c>
      <c r="G231" s="13">
        <v>17474</v>
      </c>
      <c r="H231" s="13">
        <v>24115</v>
      </c>
      <c r="I231" s="13">
        <v>-130964</v>
      </c>
      <c r="J231" s="7"/>
      <c r="K231" s="414"/>
    </row>
    <row r="232" spans="1:12" s="25" customFormat="1" ht="8.65" customHeight="1">
      <c r="A232" s="10" t="s">
        <v>154</v>
      </c>
      <c r="B232" s="19"/>
      <c r="C232" s="19"/>
      <c r="D232" s="4"/>
      <c r="E232" s="13">
        <v>-679968</v>
      </c>
      <c r="F232" s="13">
        <v>-88211</v>
      </c>
      <c r="G232" s="13">
        <v>-261058</v>
      </c>
      <c r="H232" s="13">
        <v>-444169</v>
      </c>
      <c r="I232" s="13">
        <v>-687779</v>
      </c>
      <c r="J232" s="108" t="s">
        <v>271</v>
      </c>
      <c r="K232" s="414"/>
      <c r="L232" s="143"/>
    </row>
    <row r="233" spans="1:12" s="25" customFormat="1" ht="8.65" customHeight="1">
      <c r="A233" s="10" t="s">
        <v>155</v>
      </c>
      <c r="B233" s="19"/>
      <c r="C233" s="19"/>
      <c r="D233" s="4"/>
      <c r="E233" s="13">
        <v>-422390</v>
      </c>
      <c r="F233" s="13">
        <v>481271</v>
      </c>
      <c r="G233" s="13">
        <v>218313</v>
      </c>
      <c r="H233" s="13">
        <v>249168</v>
      </c>
      <c r="I233" s="13">
        <v>-367926</v>
      </c>
      <c r="J233" s="33">
        <v>-2161185</v>
      </c>
      <c r="K233" s="414"/>
    </row>
    <row r="234" spans="1:12" s="25" customFormat="1" ht="8.65" customHeight="1">
      <c r="A234" s="10"/>
      <c r="B234" s="19"/>
      <c r="C234" s="19"/>
      <c r="D234" s="4"/>
      <c r="E234" s="13"/>
      <c r="F234" s="13"/>
      <c r="G234" s="13"/>
      <c r="H234" s="13"/>
      <c r="I234" s="13"/>
      <c r="J234" s="7"/>
      <c r="K234" s="414"/>
    </row>
    <row r="235" spans="1:12" s="62" customFormat="1" ht="9.9499999999999993" customHeight="1">
      <c r="A235" s="1148" t="s">
        <v>260</v>
      </c>
      <c r="B235" s="1149"/>
      <c r="C235" s="1149"/>
      <c r="D235" s="1152"/>
      <c r="E235" s="1142">
        <v>-207181</v>
      </c>
      <c r="F235" s="1142">
        <v>3789</v>
      </c>
      <c r="G235" s="1142">
        <v>17474</v>
      </c>
      <c r="H235" s="1142">
        <v>24115</v>
      </c>
      <c r="I235" s="1142">
        <v>-130964</v>
      </c>
      <c r="J235" s="80"/>
      <c r="K235" s="414"/>
    </row>
    <row r="236" spans="1:12" s="62" customFormat="1" ht="9.9499999999999993" customHeight="1">
      <c r="A236" s="1150"/>
      <c r="B236" s="1151"/>
      <c r="C236" s="1151"/>
      <c r="D236" s="1153"/>
      <c r="E236" s="1143"/>
      <c r="F236" s="1143"/>
      <c r="G236" s="1143"/>
      <c r="H236" s="1143"/>
      <c r="I236" s="1143"/>
      <c r="J236" s="80"/>
      <c r="K236" s="414"/>
    </row>
    <row r="237" spans="1:12" s="25" customFormat="1" ht="9.9499999999999993" customHeight="1" thickBot="1">
      <c r="A237" s="2"/>
      <c r="B237" s="3"/>
      <c r="C237" s="3"/>
      <c r="D237" s="2"/>
      <c r="E237" s="7"/>
      <c r="F237" s="7"/>
      <c r="G237" s="7"/>
      <c r="H237" s="7"/>
      <c r="I237" s="7"/>
      <c r="J237" s="3"/>
      <c r="K237" s="414"/>
    </row>
    <row r="238" spans="1:12" s="23" customFormat="1" ht="9.9499999999999993" customHeight="1" thickBot="1">
      <c r="A238" s="1145" t="s">
        <v>156</v>
      </c>
      <c r="B238" s="1146"/>
      <c r="C238" s="1147"/>
      <c r="D238" s="64"/>
      <c r="E238" s="7"/>
      <c r="F238" s="7"/>
      <c r="G238" s="7"/>
      <c r="H238" s="7"/>
      <c r="I238" s="7"/>
      <c r="J238" s="7"/>
      <c r="K238" s="414"/>
    </row>
    <row r="239" spans="1:12" s="25" customFormat="1" ht="9.9499999999999993" customHeight="1">
      <c r="A239" s="2"/>
      <c r="B239" s="3"/>
      <c r="C239" s="3"/>
      <c r="D239" s="2"/>
      <c r="E239" s="7"/>
      <c r="F239" s="7"/>
      <c r="G239" s="7"/>
      <c r="H239" s="7"/>
      <c r="I239" s="7"/>
      <c r="J239" s="3"/>
      <c r="K239" s="414"/>
    </row>
    <row r="240" spans="1:12" s="25" customFormat="1" ht="8.65" customHeight="1">
      <c r="A240" s="10" t="s">
        <v>81</v>
      </c>
      <c r="B240" s="19"/>
      <c r="C240" s="19"/>
      <c r="D240" s="4"/>
      <c r="E240" s="13">
        <v>294731</v>
      </c>
      <c r="F240" s="13">
        <v>304595</v>
      </c>
      <c r="G240" s="13">
        <v>318345</v>
      </c>
      <c r="H240" s="13">
        <v>275642</v>
      </c>
      <c r="I240" s="13">
        <v>305256</v>
      </c>
      <c r="J240" s="3"/>
      <c r="K240" s="414"/>
    </row>
    <row r="241" spans="1:11" s="25" customFormat="1" ht="8.65" customHeight="1">
      <c r="A241" s="10" t="s">
        <v>157</v>
      </c>
      <c r="B241" s="19"/>
      <c r="C241" s="19"/>
      <c r="D241" s="4"/>
      <c r="E241" s="13">
        <v>169384</v>
      </c>
      <c r="F241" s="13">
        <v>197315</v>
      </c>
      <c r="G241" s="13">
        <v>188976</v>
      </c>
      <c r="H241" s="13">
        <v>203410</v>
      </c>
      <c r="I241" s="13">
        <v>185922</v>
      </c>
      <c r="J241" s="3"/>
      <c r="K241" s="414"/>
    </row>
    <row r="242" spans="1:11" s="25" customFormat="1" ht="8.65" customHeight="1">
      <c r="A242" s="10" t="s">
        <v>214</v>
      </c>
      <c r="B242" s="19"/>
      <c r="C242" s="19"/>
      <c r="D242" s="150"/>
      <c r="E242" s="13">
        <v>0</v>
      </c>
      <c r="F242" s="13">
        <v>0</v>
      </c>
      <c r="G242" s="13">
        <v>0</v>
      </c>
      <c r="H242" s="13">
        <v>0</v>
      </c>
      <c r="I242" s="14">
        <v>0</v>
      </c>
      <c r="J242" s="3"/>
      <c r="K242" s="414"/>
    </row>
    <row r="243" spans="1:11" s="25" customFormat="1" ht="8.65" customHeight="1">
      <c r="A243" s="10" t="s">
        <v>215</v>
      </c>
      <c r="B243" s="19"/>
      <c r="C243" s="19"/>
      <c r="D243" s="150"/>
      <c r="E243" s="13">
        <v>0</v>
      </c>
      <c r="F243" s="13">
        <v>0</v>
      </c>
      <c r="G243" s="13">
        <v>0</v>
      </c>
      <c r="H243" s="13">
        <v>0</v>
      </c>
      <c r="I243" s="14">
        <v>0</v>
      </c>
      <c r="J243" s="3"/>
      <c r="K243" s="414"/>
    </row>
    <row r="244" spans="1:11" s="25" customFormat="1" ht="8.65" customHeight="1">
      <c r="A244" s="10" t="s">
        <v>203</v>
      </c>
      <c r="B244" s="19"/>
      <c r="C244" s="19"/>
      <c r="D244" s="150"/>
      <c r="E244" s="13">
        <v>0</v>
      </c>
      <c r="F244" s="13">
        <v>0</v>
      </c>
      <c r="G244" s="13">
        <v>0</v>
      </c>
      <c r="H244" s="13">
        <v>0</v>
      </c>
      <c r="I244" s="14">
        <v>0</v>
      </c>
      <c r="J244" s="3"/>
      <c r="K244" s="414"/>
    </row>
    <row r="245" spans="1:11" s="25" customFormat="1" ht="8.65" customHeight="1">
      <c r="A245" s="10"/>
      <c r="B245" s="19"/>
      <c r="C245" s="19"/>
      <c r="D245" s="4"/>
      <c r="E245" s="13"/>
      <c r="F245" s="13"/>
      <c r="G245" s="13"/>
      <c r="H245" s="13"/>
      <c r="I245" s="13"/>
      <c r="J245" s="3"/>
      <c r="K245" s="414"/>
    </row>
    <row r="246" spans="1:11" s="62" customFormat="1" ht="9.9499999999999993" customHeight="1">
      <c r="A246" s="46" t="s">
        <v>158</v>
      </c>
      <c r="B246" s="125"/>
      <c r="C246" s="125"/>
      <c r="D246" s="91"/>
      <c r="E246" s="55">
        <v>125347</v>
      </c>
      <c r="F246" s="55">
        <v>107280</v>
      </c>
      <c r="G246" s="55">
        <v>129369</v>
      </c>
      <c r="H246" s="55">
        <v>72232</v>
      </c>
      <c r="I246" s="55">
        <v>119334</v>
      </c>
      <c r="J246" s="81"/>
      <c r="K246" s="414"/>
    </row>
    <row r="247" spans="1:11" s="25" customFormat="1" ht="9.9499999999999993" customHeight="1" thickBot="1">
      <c r="A247" s="1"/>
      <c r="B247" s="3"/>
      <c r="C247" s="3"/>
      <c r="D247" s="1"/>
      <c r="E247" s="7"/>
      <c r="F247" s="7"/>
      <c r="G247" s="7"/>
      <c r="H247" s="7"/>
      <c r="I247" s="7"/>
      <c r="J247" s="3"/>
      <c r="K247" s="414"/>
    </row>
    <row r="248" spans="1:11" s="23" customFormat="1" ht="9.9499999999999993" customHeight="1" thickBot="1">
      <c r="A248" s="1145" t="s">
        <v>194</v>
      </c>
      <c r="B248" s="1146"/>
      <c r="C248" s="1146"/>
      <c r="D248" s="1147"/>
      <c r="E248" s="7"/>
      <c r="F248" s="7"/>
      <c r="G248" s="7"/>
      <c r="H248" s="7"/>
      <c r="I248" s="7"/>
      <c r="J248" s="7"/>
      <c r="K248" s="414"/>
    </row>
    <row r="249" spans="1:11" s="25" customFormat="1" ht="9.9499999999999993" customHeight="1">
      <c r="A249" s="3"/>
      <c r="B249" s="3"/>
      <c r="C249" s="3"/>
      <c r="D249" s="3"/>
      <c r="E249" s="3"/>
      <c r="F249" s="3"/>
      <c r="G249" s="2"/>
      <c r="H249" s="2"/>
      <c r="I249" s="3"/>
      <c r="J249" s="3"/>
      <c r="K249" s="414"/>
    </row>
    <row r="250" spans="1:11" s="62" customFormat="1" ht="9.9499999999999993" customHeight="1">
      <c r="A250" s="97" t="s">
        <v>196</v>
      </c>
      <c r="B250" s="81"/>
      <c r="C250" s="81"/>
      <c r="D250" s="82"/>
      <c r="E250" s="57"/>
      <c r="F250" s="57"/>
      <c r="G250" s="57"/>
      <c r="H250" s="57"/>
      <c r="I250" s="57"/>
      <c r="J250" s="81"/>
      <c r="K250" s="414"/>
    </row>
    <row r="251" spans="1:11" s="25" customFormat="1" ht="8.65" customHeight="1">
      <c r="A251" s="10" t="s">
        <v>162</v>
      </c>
      <c r="B251" s="19"/>
      <c r="C251" s="19"/>
      <c r="D251" s="150"/>
      <c r="E251" s="13">
        <v>272396</v>
      </c>
      <c r="F251" s="13">
        <v>290440</v>
      </c>
      <c r="G251" s="13">
        <v>318339</v>
      </c>
      <c r="H251" s="13">
        <v>275374</v>
      </c>
      <c r="I251" s="14">
        <v>305068</v>
      </c>
      <c r="J251" s="3"/>
      <c r="K251" s="414"/>
    </row>
    <row r="252" spans="1:11" s="25" customFormat="1" ht="8.65" customHeight="1">
      <c r="A252" s="18" t="s">
        <v>216</v>
      </c>
      <c r="B252" s="19"/>
      <c r="C252" s="19"/>
      <c r="D252" s="150"/>
      <c r="E252" s="13">
        <v>699730</v>
      </c>
      <c r="F252" s="13">
        <v>791970</v>
      </c>
      <c r="G252" s="13">
        <v>1642100</v>
      </c>
      <c r="H252" s="13">
        <v>754600</v>
      </c>
      <c r="I252" s="14">
        <v>1351600</v>
      </c>
      <c r="J252" s="3"/>
      <c r="K252" s="414"/>
    </row>
    <row r="253" spans="1:11" s="25" customFormat="1" ht="8.65" customHeight="1">
      <c r="A253" s="18"/>
      <c r="B253" s="19"/>
      <c r="C253" s="19"/>
      <c r="D253" s="5"/>
      <c r="E253" s="13"/>
      <c r="F253" s="13"/>
      <c r="G253" s="13"/>
      <c r="H253" s="13"/>
      <c r="I253" s="13"/>
      <c r="J253" s="3"/>
      <c r="K253" s="414"/>
    </row>
    <row r="254" spans="1:11" s="101" customFormat="1" ht="9.9499999999999993" customHeight="1">
      <c r="A254" s="98" t="s">
        <v>195</v>
      </c>
      <c r="B254" s="125"/>
      <c r="C254" s="125"/>
      <c r="D254" s="99"/>
      <c r="E254" s="55">
        <v>972126</v>
      </c>
      <c r="F254" s="55">
        <v>1082410</v>
      </c>
      <c r="G254" s="55">
        <v>1960439</v>
      </c>
      <c r="H254" s="55">
        <v>1029974</v>
      </c>
      <c r="I254" s="55">
        <v>1656668</v>
      </c>
      <c r="J254" s="100"/>
      <c r="K254" s="414"/>
    </row>
    <row r="255" spans="1:11" s="25" customFormat="1" ht="8.65" customHeight="1">
      <c r="A255" s="1"/>
      <c r="B255" s="3"/>
      <c r="C255" s="3"/>
      <c r="D255" s="1"/>
      <c r="E255" s="7"/>
      <c r="F255" s="7"/>
      <c r="G255" s="7"/>
      <c r="H255" s="7"/>
      <c r="I255" s="7"/>
      <c r="J255" s="3"/>
      <c r="K255" s="414"/>
    </row>
    <row r="256" spans="1:11" s="101" customFormat="1" ht="9.9499999999999993" customHeight="1">
      <c r="A256" s="97" t="s">
        <v>197</v>
      </c>
      <c r="B256" s="100"/>
      <c r="C256" s="100"/>
      <c r="D256" s="97"/>
      <c r="E256" s="56"/>
      <c r="F256" s="56"/>
      <c r="G256" s="56"/>
      <c r="H256" s="56"/>
      <c r="I256" s="56"/>
      <c r="J256" s="100"/>
      <c r="K256" s="414"/>
    </row>
    <row r="257" spans="1:11" s="25" customFormat="1" ht="8.65" customHeight="1">
      <c r="A257" s="10" t="s">
        <v>163</v>
      </c>
      <c r="B257" s="19"/>
      <c r="C257" s="19"/>
      <c r="D257" s="5"/>
      <c r="E257" s="13">
        <v>8673850</v>
      </c>
      <c r="F257" s="13">
        <v>9739135</v>
      </c>
      <c r="G257" s="13">
        <v>8353001</v>
      </c>
      <c r="H257" s="13">
        <v>7909179</v>
      </c>
      <c r="I257" s="13">
        <v>8256585</v>
      </c>
      <c r="J257" s="3"/>
      <c r="K257" s="414"/>
    </row>
    <row r="258" spans="1:11" s="25" customFormat="1" ht="8.65" customHeight="1">
      <c r="A258" s="18" t="s">
        <v>162</v>
      </c>
      <c r="B258" s="19"/>
      <c r="C258" s="19"/>
      <c r="D258" s="5"/>
      <c r="E258" s="13">
        <v>294731</v>
      </c>
      <c r="F258" s="13">
        <v>304595</v>
      </c>
      <c r="G258" s="13">
        <v>318345</v>
      </c>
      <c r="H258" s="13">
        <v>275642</v>
      </c>
      <c r="I258" s="13">
        <v>305256</v>
      </c>
      <c r="J258" s="3"/>
      <c r="K258" s="414"/>
    </row>
    <row r="259" spans="1:11" s="25" customFormat="1" ht="8.65" customHeight="1">
      <c r="A259" s="18"/>
      <c r="B259" s="19"/>
      <c r="C259" s="19"/>
      <c r="D259" s="5"/>
      <c r="E259" s="13"/>
      <c r="F259" s="13"/>
      <c r="G259" s="13"/>
      <c r="H259" s="13"/>
      <c r="I259" s="13"/>
      <c r="J259" s="3"/>
      <c r="K259" s="414"/>
    </row>
    <row r="260" spans="1:11" s="101" customFormat="1" ht="9.9499999999999993" customHeight="1">
      <c r="A260" s="102" t="s">
        <v>198</v>
      </c>
      <c r="B260" s="137"/>
      <c r="C260" s="137"/>
      <c r="D260" s="103"/>
      <c r="E260" s="104">
        <v>3.397925949837731</v>
      </c>
      <c r="F260" s="104">
        <v>3.1275364803958463</v>
      </c>
      <c r="G260" s="104">
        <v>3.8111452398964158</v>
      </c>
      <c r="H260" s="104">
        <v>3.4850899189410178</v>
      </c>
      <c r="I260" s="104">
        <v>3.6971217519107471</v>
      </c>
      <c r="J260" s="100"/>
      <c r="K260" s="414"/>
    </row>
    <row r="261" spans="1:11" s="62" customFormat="1" ht="9.9499999999999993" customHeight="1" thickBot="1">
      <c r="A261" s="83"/>
      <c r="B261" s="138"/>
      <c r="C261" s="138"/>
      <c r="D261" s="83"/>
      <c r="E261" s="84"/>
      <c r="F261" s="84"/>
      <c r="G261" s="84"/>
      <c r="H261" s="84"/>
      <c r="I261" s="84"/>
      <c r="J261" s="81"/>
      <c r="K261" s="414"/>
    </row>
    <row r="262" spans="1:11" s="23" customFormat="1" ht="9.9499999999999993" customHeight="1" thickBot="1">
      <c r="A262" s="1145" t="s">
        <v>164</v>
      </c>
      <c r="B262" s="1146"/>
      <c r="C262" s="1146"/>
      <c r="D262" s="1147"/>
      <c r="E262" s="7"/>
      <c r="F262" s="7"/>
      <c r="G262" s="7"/>
      <c r="H262" s="7"/>
      <c r="I262" s="7"/>
      <c r="J262" s="7"/>
      <c r="K262" s="414"/>
    </row>
    <row r="263" spans="1:11" s="25" customFormat="1" ht="9.9499999999999993" customHeight="1">
      <c r="A263" s="1"/>
      <c r="B263" s="3"/>
      <c r="C263" s="3"/>
      <c r="D263" s="1"/>
      <c r="E263" s="7"/>
      <c r="F263" s="7"/>
      <c r="G263" s="7"/>
      <c r="H263" s="7"/>
      <c r="I263" s="7"/>
      <c r="J263" s="3"/>
      <c r="K263" s="414"/>
    </row>
    <row r="264" spans="1:11" s="101" customFormat="1" ht="9.9499999999999993" customHeight="1">
      <c r="A264" s="42" t="s">
        <v>183</v>
      </c>
      <c r="B264" s="100"/>
      <c r="C264" s="100"/>
      <c r="D264" s="42"/>
      <c r="E264" s="56"/>
      <c r="F264" s="56"/>
      <c r="G264" s="56"/>
      <c r="H264" s="56"/>
      <c r="I264" s="56"/>
      <c r="J264" s="100"/>
      <c r="K264" s="414"/>
    </row>
    <row r="265" spans="1:11" s="25" customFormat="1" ht="9.9499999999999993" customHeight="1">
      <c r="A265" s="37"/>
      <c r="B265" s="3"/>
      <c r="C265" s="3"/>
      <c r="D265" s="1"/>
      <c r="E265" s="7"/>
      <c r="F265" s="7"/>
      <c r="G265" s="7"/>
      <c r="H265" s="7"/>
      <c r="I265" s="7"/>
      <c r="J265" s="3"/>
      <c r="K265" s="414"/>
    </row>
    <row r="266" spans="1:11" s="25" customFormat="1" ht="8.65" customHeight="1">
      <c r="A266" s="18" t="s">
        <v>184</v>
      </c>
      <c r="B266" s="19"/>
      <c r="C266" s="19"/>
      <c r="D266" s="5"/>
      <c r="E266" s="13">
        <v>0</v>
      </c>
      <c r="F266" s="13">
        <v>0</v>
      </c>
      <c r="G266" s="13">
        <v>0</v>
      </c>
      <c r="H266" s="13">
        <v>0</v>
      </c>
      <c r="I266" s="14">
        <v>0</v>
      </c>
      <c r="J266" s="7"/>
      <c r="K266" s="414"/>
    </row>
    <row r="267" spans="1:11" s="25" customFormat="1" ht="8.65" customHeight="1">
      <c r="A267" s="18" t="s">
        <v>185</v>
      </c>
      <c r="B267" s="19"/>
      <c r="C267" s="19"/>
      <c r="D267" s="5"/>
      <c r="E267" s="13">
        <v>0</v>
      </c>
      <c r="F267" s="13">
        <v>0</v>
      </c>
      <c r="G267" s="13">
        <v>0</v>
      </c>
      <c r="H267" s="13">
        <v>0</v>
      </c>
      <c r="I267" s="14">
        <v>0</v>
      </c>
      <c r="J267" s="7"/>
      <c r="K267" s="414"/>
    </row>
    <row r="268" spans="1:11" s="25" customFormat="1" ht="8.65" customHeight="1">
      <c r="A268" s="18" t="s">
        <v>186</v>
      </c>
      <c r="B268" s="19"/>
      <c r="C268" s="19"/>
      <c r="D268" s="5"/>
      <c r="E268" s="13">
        <v>398473</v>
      </c>
      <c r="F268" s="13">
        <v>408492</v>
      </c>
      <c r="G268" s="13">
        <v>391087</v>
      </c>
      <c r="H268" s="13">
        <v>315233</v>
      </c>
      <c r="I268" s="14">
        <v>354741</v>
      </c>
      <c r="J268" s="7"/>
      <c r="K268" s="414"/>
    </row>
    <row r="269" spans="1:11" s="25" customFormat="1" ht="8.65" customHeight="1">
      <c r="A269" s="18" t="s">
        <v>187</v>
      </c>
      <c r="B269" s="19"/>
      <c r="C269" s="19"/>
      <c r="D269" s="5"/>
      <c r="E269" s="13">
        <v>204323</v>
      </c>
      <c r="F269" s="13">
        <v>414272</v>
      </c>
      <c r="G269" s="13">
        <v>335945</v>
      </c>
      <c r="H269" s="13">
        <v>329992</v>
      </c>
      <c r="I269" s="14">
        <v>333066</v>
      </c>
      <c r="J269" s="7"/>
      <c r="K269" s="414"/>
    </row>
    <row r="270" spans="1:11" s="25" customFormat="1" ht="8.65" customHeight="1">
      <c r="A270" s="18" t="s">
        <v>188</v>
      </c>
      <c r="B270" s="19"/>
      <c r="C270" s="19"/>
      <c r="D270" s="5"/>
      <c r="E270" s="13">
        <v>202421</v>
      </c>
      <c r="F270" s="13">
        <v>207430</v>
      </c>
      <c r="G270" s="13">
        <v>212064</v>
      </c>
      <c r="H270" s="13">
        <v>203280</v>
      </c>
      <c r="I270" s="14">
        <v>190338</v>
      </c>
      <c r="J270" s="7"/>
      <c r="K270" s="414"/>
    </row>
    <row r="271" spans="1:11" s="25" customFormat="1" ht="8.65" customHeight="1">
      <c r="A271" s="18" t="s">
        <v>189</v>
      </c>
      <c r="B271" s="19"/>
      <c r="C271" s="19"/>
      <c r="D271" s="5"/>
      <c r="E271" s="13">
        <v>0</v>
      </c>
      <c r="F271" s="13">
        <v>0</v>
      </c>
      <c r="G271" s="13">
        <v>0</v>
      </c>
      <c r="H271" s="13">
        <v>0</v>
      </c>
      <c r="I271" s="14">
        <v>0</v>
      </c>
      <c r="J271" s="7"/>
      <c r="K271" s="414"/>
    </row>
    <row r="272" spans="1:11" s="25" customFormat="1" ht="8.65" customHeight="1">
      <c r="A272" s="18" t="s">
        <v>166</v>
      </c>
      <c r="B272" s="19"/>
      <c r="C272" s="19"/>
      <c r="D272" s="5"/>
      <c r="E272" s="13">
        <v>0</v>
      </c>
      <c r="F272" s="13">
        <v>0</v>
      </c>
      <c r="G272" s="13">
        <v>0</v>
      </c>
      <c r="H272" s="13">
        <v>0</v>
      </c>
      <c r="I272" s="14">
        <v>0</v>
      </c>
      <c r="J272" s="7"/>
      <c r="K272" s="414"/>
    </row>
    <row r="273" spans="1:11" s="25" customFormat="1" ht="8.65" customHeight="1">
      <c r="A273" s="18"/>
      <c r="B273" s="19"/>
      <c r="C273" s="19"/>
      <c r="D273" s="5"/>
      <c r="E273" s="21"/>
      <c r="F273" s="21"/>
      <c r="G273" s="20"/>
      <c r="H273" s="20"/>
      <c r="I273" s="21"/>
      <c r="J273" s="7"/>
      <c r="K273" s="414"/>
    </row>
    <row r="274" spans="1:11" s="101" customFormat="1" ht="9.9499999999999993" customHeight="1">
      <c r="A274" s="46" t="s">
        <v>182</v>
      </c>
      <c r="B274" s="125"/>
      <c r="C274" s="125"/>
      <c r="D274" s="91"/>
      <c r="E274" s="55">
        <v>805217</v>
      </c>
      <c r="F274" s="55">
        <v>1030194</v>
      </c>
      <c r="G274" s="55">
        <v>939096</v>
      </c>
      <c r="H274" s="55">
        <v>848505</v>
      </c>
      <c r="I274" s="55">
        <v>878145</v>
      </c>
      <c r="J274" s="100"/>
      <c r="K274" s="414"/>
    </row>
    <row r="275" spans="1:11" s="25" customFormat="1" ht="12" customHeight="1">
      <c r="A275" s="145">
        <v>51</v>
      </c>
      <c r="B275" s="127" t="s">
        <v>313</v>
      </c>
      <c r="C275" s="39"/>
      <c r="D275" s="1144" t="s">
        <v>29</v>
      </c>
      <c r="E275" s="1144"/>
      <c r="F275" s="1144"/>
      <c r="G275" s="1144"/>
      <c r="H275" s="1144"/>
      <c r="I275" s="76" t="s">
        <v>243</v>
      </c>
      <c r="J275" s="3"/>
      <c r="K275" s="414"/>
    </row>
    <row r="276" spans="1:11" s="25" customFormat="1" ht="9.9499999999999993" customHeight="1">
      <c r="A276" s="128"/>
      <c r="B276" s="29"/>
      <c r="C276" s="29"/>
      <c r="D276" s="27"/>
      <c r="E276" s="27"/>
      <c r="F276" s="27"/>
      <c r="G276" s="27"/>
      <c r="H276" s="27"/>
      <c r="I276" s="26"/>
      <c r="J276" s="3"/>
      <c r="K276" s="414"/>
    </row>
    <row r="277" spans="1:11" s="101" customFormat="1" ht="9.9499999999999993" customHeight="1">
      <c r="A277" s="42"/>
      <c r="B277" s="100"/>
      <c r="C277" s="100"/>
      <c r="D277" s="94" t="s">
        <v>31</v>
      </c>
      <c r="E277" s="95">
        <v>2005</v>
      </c>
      <c r="F277" s="95">
        <v>2006</v>
      </c>
      <c r="G277" s="95">
        <v>2007</v>
      </c>
      <c r="H277" s="95">
        <v>2008</v>
      </c>
      <c r="I277" s="95">
        <v>2009</v>
      </c>
      <c r="J277" s="56"/>
      <c r="K277" s="414"/>
    </row>
    <row r="278" spans="1:11" s="25" customFormat="1" ht="9.9499999999999993" customHeight="1" thickBot="1">
      <c r="A278" s="1"/>
      <c r="B278" s="3"/>
      <c r="C278" s="3"/>
      <c r="D278" s="60"/>
      <c r="E278" s="61"/>
      <c r="F278" s="61"/>
      <c r="G278" s="61"/>
      <c r="H278" s="61"/>
      <c r="I278" s="61"/>
      <c r="J278" s="7"/>
      <c r="K278" s="414"/>
    </row>
    <row r="279" spans="1:11" s="23" customFormat="1" ht="9.9499999999999993" customHeight="1" thickBot="1">
      <c r="A279" s="1145" t="s">
        <v>164</v>
      </c>
      <c r="B279" s="1146"/>
      <c r="C279" s="1146"/>
      <c r="D279" s="1147"/>
      <c r="E279" s="7"/>
      <c r="F279" s="7"/>
      <c r="G279" s="7"/>
      <c r="H279" s="7"/>
      <c r="I279" s="7"/>
      <c r="J279" s="7"/>
      <c r="K279" s="414"/>
    </row>
    <row r="280" spans="1:11" s="25" customFormat="1" ht="9.9499999999999993" customHeight="1">
      <c r="A280" s="30"/>
      <c r="B280" s="3"/>
      <c r="C280" s="3"/>
      <c r="D280" s="30"/>
      <c r="E280" s="7"/>
      <c r="F280" s="7"/>
      <c r="G280" s="7"/>
      <c r="H280" s="7"/>
      <c r="I280" s="7"/>
      <c r="J280" s="7"/>
      <c r="K280" s="414"/>
    </row>
    <row r="281" spans="1:11" s="101" customFormat="1" ht="9.9499999999999993" customHeight="1">
      <c r="A281" s="42" t="s">
        <v>200</v>
      </c>
      <c r="B281" s="100"/>
      <c r="C281" s="100"/>
      <c r="D281" s="42"/>
      <c r="E281" s="105"/>
      <c r="F281" s="105"/>
      <c r="G281" s="106"/>
      <c r="H281" s="106"/>
      <c r="I281" s="105"/>
      <c r="J281" s="56"/>
      <c r="K281" s="414"/>
    </row>
    <row r="282" spans="1:11" s="25" customFormat="1" ht="8.85" customHeight="1">
      <c r="A282" s="1"/>
      <c r="B282" s="3"/>
      <c r="C282" s="3"/>
      <c r="D282" s="2"/>
      <c r="E282" s="22"/>
      <c r="F282" s="22"/>
      <c r="G282" s="24"/>
      <c r="H282" s="24"/>
      <c r="I282" s="22"/>
      <c r="J282" s="7"/>
      <c r="K282" s="414"/>
    </row>
    <row r="283" spans="1:11" s="25" customFormat="1" ht="8.65" customHeight="1">
      <c r="A283" s="18" t="s">
        <v>186</v>
      </c>
      <c r="B283" s="19"/>
      <c r="C283" s="19"/>
      <c r="D283" s="5"/>
      <c r="E283" s="13">
        <v>0</v>
      </c>
      <c r="F283" s="13">
        <v>0</v>
      </c>
      <c r="G283" s="13">
        <v>0</v>
      </c>
      <c r="H283" s="13">
        <v>0</v>
      </c>
      <c r="I283" s="14">
        <v>0</v>
      </c>
      <c r="J283" s="7"/>
      <c r="K283" s="414"/>
    </row>
    <row r="284" spans="1:11" s="25" customFormat="1" ht="8.65" customHeight="1">
      <c r="A284" s="18" t="s">
        <v>189</v>
      </c>
      <c r="B284" s="19"/>
      <c r="C284" s="19"/>
      <c r="D284" s="5"/>
      <c r="E284" s="13">
        <v>0</v>
      </c>
      <c r="F284" s="13">
        <v>0</v>
      </c>
      <c r="G284" s="13">
        <v>0</v>
      </c>
      <c r="H284" s="13">
        <v>0</v>
      </c>
      <c r="I284" s="14">
        <v>0</v>
      </c>
      <c r="J284" s="7"/>
      <c r="K284" s="414"/>
    </row>
    <row r="285" spans="1:11" s="25" customFormat="1" ht="8.65" customHeight="1">
      <c r="A285" s="18" t="s">
        <v>166</v>
      </c>
      <c r="B285" s="19"/>
      <c r="C285" s="19"/>
      <c r="D285" s="5"/>
      <c r="E285" s="13">
        <v>0</v>
      </c>
      <c r="F285" s="13">
        <v>0</v>
      </c>
      <c r="G285" s="13">
        <v>0</v>
      </c>
      <c r="H285" s="13">
        <v>0</v>
      </c>
      <c r="I285" s="14">
        <v>0</v>
      </c>
      <c r="J285" s="7"/>
      <c r="K285" s="414"/>
    </row>
    <row r="286" spans="1:11" s="25" customFormat="1" ht="8.65" customHeight="1">
      <c r="A286" s="18"/>
      <c r="B286" s="19"/>
      <c r="C286" s="19"/>
      <c r="D286" s="5"/>
      <c r="E286" s="13"/>
      <c r="F286" s="13"/>
      <c r="G286" s="13"/>
      <c r="H286" s="13"/>
      <c r="I286" s="14"/>
      <c r="J286" s="7"/>
      <c r="K286" s="414"/>
    </row>
    <row r="287" spans="1:11" s="101" customFormat="1" ht="9.9499999999999993" customHeight="1">
      <c r="A287" s="98" t="s">
        <v>201</v>
      </c>
      <c r="B287" s="125"/>
      <c r="C287" s="125"/>
      <c r="D287" s="99"/>
      <c r="E287" s="55">
        <v>0</v>
      </c>
      <c r="F287" s="55">
        <v>0</v>
      </c>
      <c r="G287" s="55">
        <v>0</v>
      </c>
      <c r="H287" s="55">
        <v>0</v>
      </c>
      <c r="I287" s="55">
        <v>0</v>
      </c>
      <c r="J287" s="56"/>
      <c r="K287" s="414"/>
    </row>
    <row r="288" spans="1:11" s="25" customFormat="1" ht="8.65" customHeight="1">
      <c r="A288" s="3"/>
      <c r="B288" s="3"/>
      <c r="C288" s="3"/>
      <c r="D288" s="2"/>
      <c r="E288" s="22"/>
      <c r="F288" s="22"/>
      <c r="G288" s="24"/>
      <c r="H288" s="24"/>
      <c r="I288" s="22"/>
      <c r="J288" s="7"/>
      <c r="K288" s="414"/>
    </row>
    <row r="289" spans="1:12" s="25" customFormat="1" ht="8.65" customHeight="1">
      <c r="A289" s="3"/>
      <c r="B289" s="3"/>
      <c r="C289" s="3"/>
      <c r="D289" s="2"/>
      <c r="E289" s="22"/>
      <c r="F289" s="22"/>
      <c r="G289" s="24"/>
      <c r="H289" s="24"/>
      <c r="I289" s="22"/>
      <c r="J289" s="7"/>
      <c r="K289" s="414"/>
    </row>
    <row r="290" spans="1:12" s="101" customFormat="1" ht="9.9499999999999993" customHeight="1">
      <c r="A290" s="42" t="s">
        <v>199</v>
      </c>
      <c r="B290" s="100"/>
      <c r="C290" s="100"/>
      <c r="D290" s="42"/>
      <c r="E290" s="105"/>
      <c r="F290" s="105"/>
      <c r="G290" s="106"/>
      <c r="H290" s="106"/>
      <c r="I290" s="105"/>
      <c r="J290" s="56"/>
      <c r="K290" s="414"/>
    </row>
    <row r="291" spans="1:12" s="25" customFormat="1" ht="8.65" customHeight="1">
      <c r="A291" s="1"/>
      <c r="B291" s="3"/>
      <c r="C291" s="3"/>
      <c r="D291" s="1"/>
      <c r="E291" s="7"/>
      <c r="F291" s="7"/>
      <c r="G291" s="7"/>
      <c r="H291" s="7"/>
      <c r="I291" s="7"/>
      <c r="J291" s="3"/>
      <c r="K291" s="414"/>
    </row>
    <row r="292" spans="1:12" s="25" customFormat="1" ht="8.65" customHeight="1">
      <c r="A292" s="18" t="s">
        <v>184</v>
      </c>
      <c r="B292" s="19"/>
      <c r="C292" s="19"/>
      <c r="D292" s="17" t="s">
        <v>167</v>
      </c>
      <c r="E292" s="13">
        <v>0</v>
      </c>
      <c r="F292" s="13">
        <v>0</v>
      </c>
      <c r="G292" s="13">
        <v>0</v>
      </c>
      <c r="H292" s="13">
        <v>0</v>
      </c>
      <c r="I292" s="14">
        <v>0</v>
      </c>
      <c r="J292" s="3"/>
      <c r="K292" s="414"/>
    </row>
    <row r="293" spans="1:12" s="25" customFormat="1" ht="8.65" customHeight="1">
      <c r="A293" s="18" t="s">
        <v>185</v>
      </c>
      <c r="B293" s="19"/>
      <c r="C293" s="19"/>
      <c r="D293" s="17" t="s">
        <v>168</v>
      </c>
      <c r="E293" s="13">
        <v>0</v>
      </c>
      <c r="F293" s="13">
        <v>0</v>
      </c>
      <c r="G293" s="13">
        <v>0</v>
      </c>
      <c r="H293" s="13">
        <v>0</v>
      </c>
      <c r="I293" s="14">
        <v>0</v>
      </c>
      <c r="J293" s="3"/>
      <c r="K293" s="414"/>
    </row>
    <row r="294" spans="1:12" s="25" customFormat="1" ht="8.65" customHeight="1">
      <c r="A294" s="18" t="s">
        <v>186</v>
      </c>
      <c r="B294" s="19"/>
      <c r="C294" s="19"/>
      <c r="D294" s="17" t="s">
        <v>169</v>
      </c>
      <c r="E294" s="13">
        <v>0</v>
      </c>
      <c r="F294" s="13">
        <v>0</v>
      </c>
      <c r="G294" s="13">
        <v>0</v>
      </c>
      <c r="H294" s="13">
        <v>49653</v>
      </c>
      <c r="I294" s="14">
        <v>0</v>
      </c>
      <c r="J294" s="3"/>
      <c r="K294" s="414"/>
    </row>
    <row r="295" spans="1:12" s="25" customFormat="1" ht="8.65" customHeight="1">
      <c r="A295" s="18" t="s">
        <v>187</v>
      </c>
      <c r="B295" s="19"/>
      <c r="C295" s="19"/>
      <c r="D295" s="17" t="s">
        <v>165</v>
      </c>
      <c r="E295" s="13">
        <v>0</v>
      </c>
      <c r="F295" s="13">
        <v>0</v>
      </c>
      <c r="G295" s="13">
        <v>0</v>
      </c>
      <c r="H295" s="13">
        <v>0</v>
      </c>
      <c r="I295" s="14">
        <v>0</v>
      </c>
      <c r="J295" s="3"/>
      <c r="K295" s="414"/>
    </row>
    <row r="296" spans="1:12" s="25" customFormat="1" ht="8.65" customHeight="1">
      <c r="A296" s="18" t="s">
        <v>188</v>
      </c>
      <c r="B296" s="19"/>
      <c r="C296" s="19"/>
      <c r="D296" s="17" t="s">
        <v>170</v>
      </c>
      <c r="E296" s="13">
        <v>0</v>
      </c>
      <c r="F296" s="13">
        <v>0</v>
      </c>
      <c r="G296" s="13">
        <v>0</v>
      </c>
      <c r="H296" s="13">
        <v>0</v>
      </c>
      <c r="I296" s="14">
        <v>0</v>
      </c>
      <c r="J296" s="3"/>
      <c r="K296" s="414"/>
    </row>
    <row r="297" spans="1:12" s="25" customFormat="1" ht="8.65" customHeight="1">
      <c r="A297" s="18" t="s">
        <v>189</v>
      </c>
      <c r="B297" s="19"/>
      <c r="C297" s="19"/>
      <c r="D297" s="17" t="s">
        <v>209</v>
      </c>
      <c r="E297" s="13">
        <v>0</v>
      </c>
      <c r="F297" s="13">
        <v>0</v>
      </c>
      <c r="G297" s="13">
        <v>0</v>
      </c>
      <c r="H297" s="13">
        <v>0</v>
      </c>
      <c r="I297" s="14">
        <v>0</v>
      </c>
      <c r="J297" s="3"/>
      <c r="K297" s="414"/>
    </row>
    <row r="298" spans="1:12" s="25" customFormat="1" ht="8.65" customHeight="1">
      <c r="A298" s="18" t="s">
        <v>166</v>
      </c>
      <c r="B298" s="19"/>
      <c r="C298" s="19"/>
      <c r="D298" s="17" t="s">
        <v>210</v>
      </c>
      <c r="E298" s="13">
        <v>0</v>
      </c>
      <c r="F298" s="13">
        <v>0</v>
      </c>
      <c r="G298" s="13">
        <v>0</v>
      </c>
      <c r="H298" s="13">
        <v>0</v>
      </c>
      <c r="I298" s="14">
        <v>0</v>
      </c>
      <c r="J298" s="3"/>
      <c r="K298" s="414"/>
    </row>
    <row r="299" spans="1:12" s="25" customFormat="1" ht="8.65" customHeight="1">
      <c r="A299" s="18" t="s">
        <v>213</v>
      </c>
      <c r="B299" s="19"/>
      <c r="C299" s="19"/>
      <c r="D299" s="17"/>
      <c r="E299" s="13">
        <v>0</v>
      </c>
      <c r="F299" s="13">
        <v>0</v>
      </c>
      <c r="G299" s="13">
        <v>0</v>
      </c>
      <c r="H299" s="13">
        <v>0</v>
      </c>
      <c r="I299" s="14">
        <v>0</v>
      </c>
      <c r="J299" s="3"/>
      <c r="K299" s="414"/>
    </row>
    <row r="300" spans="1:12" s="25" customFormat="1" ht="8.65" customHeight="1">
      <c r="A300" s="18"/>
      <c r="B300" s="19"/>
      <c r="C300" s="19"/>
      <c r="D300" s="5"/>
      <c r="E300" s="13"/>
      <c r="F300" s="13"/>
      <c r="G300" s="13"/>
      <c r="H300" s="13"/>
      <c r="I300" s="13"/>
      <c r="J300" s="3"/>
      <c r="K300" s="414"/>
    </row>
    <row r="301" spans="1:12" s="101" customFormat="1" ht="9.9499999999999993" customHeight="1">
      <c r="A301" s="46" t="s">
        <v>191</v>
      </c>
      <c r="B301" s="125"/>
      <c r="C301" s="125"/>
      <c r="D301" s="91"/>
      <c r="E301" s="69">
        <v>0</v>
      </c>
      <c r="F301" s="69">
        <v>0</v>
      </c>
      <c r="G301" s="107">
        <v>0</v>
      </c>
      <c r="H301" s="107">
        <v>49653</v>
      </c>
      <c r="I301" s="69">
        <v>0</v>
      </c>
      <c r="J301" s="108" t="s">
        <v>270</v>
      </c>
      <c r="K301" s="414"/>
      <c r="L301" s="143"/>
    </row>
    <row r="302" spans="1:12" s="25" customFormat="1" ht="8.65" customHeight="1">
      <c r="A302" s="1"/>
      <c r="B302" s="3"/>
      <c r="C302" s="3"/>
      <c r="D302" s="2"/>
      <c r="E302" s="7"/>
      <c r="F302" s="7"/>
      <c r="G302" s="7"/>
      <c r="H302" s="7"/>
      <c r="I302" s="7"/>
      <c r="J302" s="33">
        <v>49653</v>
      </c>
      <c r="K302" s="414"/>
    </row>
    <row r="303" spans="1:12" s="25" customFormat="1" ht="8.65" customHeight="1">
      <c r="A303" s="1"/>
      <c r="B303" s="3"/>
      <c r="C303" s="3"/>
      <c r="D303" s="2"/>
      <c r="E303" s="7"/>
      <c r="F303" s="7"/>
      <c r="G303" s="7"/>
      <c r="H303" s="7"/>
      <c r="I303" s="7"/>
      <c r="J303" s="3"/>
      <c r="K303" s="414"/>
    </row>
    <row r="304" spans="1:12" s="101" customFormat="1" ht="9.9499999999999993" customHeight="1">
      <c r="A304" s="42" t="s">
        <v>202</v>
      </c>
      <c r="B304" s="100"/>
      <c r="C304" s="100"/>
      <c r="D304" s="42"/>
      <c r="E304" s="105"/>
      <c r="F304" s="105"/>
      <c r="G304" s="106"/>
      <c r="H304" s="106"/>
      <c r="I304" s="105"/>
      <c r="J304" s="56"/>
      <c r="K304" s="414"/>
    </row>
    <row r="305" spans="1:11" s="25" customFormat="1" ht="8.65" customHeight="1">
      <c r="A305" s="1"/>
      <c r="B305" s="3"/>
      <c r="C305" s="3"/>
      <c r="D305" s="1"/>
      <c r="E305" s="7"/>
      <c r="F305" s="7"/>
      <c r="G305" s="7"/>
      <c r="H305" s="7"/>
      <c r="I305" s="7"/>
      <c r="J305" s="3"/>
      <c r="K305" s="414"/>
    </row>
    <row r="306" spans="1:11" s="25" customFormat="1" ht="8.65" customHeight="1">
      <c r="A306" s="18" t="s">
        <v>184</v>
      </c>
      <c r="B306" s="19"/>
      <c r="C306" s="19"/>
      <c r="D306" s="17" t="s">
        <v>171</v>
      </c>
      <c r="E306" s="13">
        <v>0</v>
      </c>
      <c r="F306" s="13">
        <v>0</v>
      </c>
      <c r="G306" s="13">
        <v>0</v>
      </c>
      <c r="H306" s="13">
        <v>0</v>
      </c>
      <c r="I306" s="14">
        <v>0</v>
      </c>
      <c r="J306" s="3"/>
      <c r="K306" s="414"/>
    </row>
    <row r="307" spans="1:11" s="25" customFormat="1" ht="8.65" customHeight="1">
      <c r="A307" s="18" t="s">
        <v>185</v>
      </c>
      <c r="B307" s="19"/>
      <c r="C307" s="19"/>
      <c r="D307" s="17" t="s">
        <v>172</v>
      </c>
      <c r="E307" s="13">
        <v>0</v>
      </c>
      <c r="F307" s="13">
        <v>0</v>
      </c>
      <c r="G307" s="13">
        <v>0</v>
      </c>
      <c r="H307" s="13">
        <v>0</v>
      </c>
      <c r="I307" s="14">
        <v>0</v>
      </c>
      <c r="J307" s="3"/>
      <c r="K307" s="414"/>
    </row>
    <row r="308" spans="1:11" s="25" customFormat="1" ht="8.65" customHeight="1">
      <c r="A308" s="18" t="s">
        <v>186</v>
      </c>
      <c r="B308" s="19"/>
      <c r="C308" s="19"/>
      <c r="D308" s="17" t="s">
        <v>173</v>
      </c>
      <c r="E308" s="13">
        <v>5676</v>
      </c>
      <c r="F308" s="13">
        <v>101821</v>
      </c>
      <c r="G308" s="13">
        <v>10034</v>
      </c>
      <c r="H308" s="13">
        <v>0</v>
      </c>
      <c r="I308" s="14">
        <v>16787</v>
      </c>
      <c r="J308" s="3"/>
      <c r="K308" s="414"/>
    </row>
    <row r="309" spans="1:11" s="25" customFormat="1" ht="8.65" customHeight="1">
      <c r="A309" s="18" t="s">
        <v>187</v>
      </c>
      <c r="B309" s="19"/>
      <c r="C309" s="19"/>
      <c r="D309" s="17" t="s">
        <v>174</v>
      </c>
      <c r="E309" s="13">
        <v>26121</v>
      </c>
      <c r="F309" s="13">
        <v>197309</v>
      </c>
      <c r="G309" s="13">
        <v>331115</v>
      </c>
      <c r="H309" s="13">
        <v>487718</v>
      </c>
      <c r="I309" s="14">
        <v>653120</v>
      </c>
      <c r="J309" s="3"/>
      <c r="K309" s="414"/>
    </row>
    <row r="310" spans="1:11" s="25" customFormat="1" ht="8.65" customHeight="1">
      <c r="A310" s="18" t="s">
        <v>188</v>
      </c>
      <c r="B310" s="19"/>
      <c r="C310" s="19"/>
      <c r="D310" s="17" t="s">
        <v>175</v>
      </c>
      <c r="E310" s="13">
        <v>49774</v>
      </c>
      <c r="F310" s="13">
        <v>88991</v>
      </c>
      <c r="G310" s="13">
        <v>124141</v>
      </c>
      <c r="H310" s="13">
        <v>159538</v>
      </c>
      <c r="I310" s="14">
        <v>190540</v>
      </c>
      <c r="J310" s="3"/>
      <c r="K310" s="414"/>
    </row>
    <row r="311" spans="1:11" s="25" customFormat="1" ht="8.65" customHeight="1">
      <c r="A311" s="18" t="s">
        <v>189</v>
      </c>
      <c r="B311" s="19"/>
      <c r="C311" s="19"/>
      <c r="D311" s="17" t="s">
        <v>211</v>
      </c>
      <c r="E311" s="13">
        <v>0</v>
      </c>
      <c r="F311" s="13">
        <v>0</v>
      </c>
      <c r="G311" s="13">
        <v>0</v>
      </c>
      <c r="H311" s="13">
        <v>0</v>
      </c>
      <c r="I311" s="14">
        <v>0</v>
      </c>
      <c r="J311" s="3"/>
      <c r="K311" s="414"/>
    </row>
    <row r="312" spans="1:11" s="25" customFormat="1" ht="8.65" customHeight="1">
      <c r="A312" s="18" t="s">
        <v>166</v>
      </c>
      <c r="B312" s="19"/>
      <c r="C312" s="19"/>
      <c r="D312" s="17" t="s">
        <v>212</v>
      </c>
      <c r="E312" s="13">
        <v>0</v>
      </c>
      <c r="F312" s="13">
        <v>0</v>
      </c>
      <c r="G312" s="13">
        <v>0</v>
      </c>
      <c r="H312" s="13">
        <v>0</v>
      </c>
      <c r="I312" s="14">
        <v>0</v>
      </c>
      <c r="J312" s="3"/>
      <c r="K312" s="414"/>
    </row>
    <row r="313" spans="1:11" s="25" customFormat="1" ht="8.65" customHeight="1">
      <c r="A313" s="18"/>
      <c r="B313" s="19"/>
      <c r="C313" s="19"/>
      <c r="D313" s="17"/>
      <c r="E313" s="13"/>
      <c r="F313" s="13"/>
      <c r="G313" s="13"/>
      <c r="H313" s="13"/>
      <c r="I313" s="14"/>
      <c r="J313" s="3"/>
      <c r="K313" s="414"/>
    </row>
    <row r="314" spans="1:11" s="101" customFormat="1" ht="9.9499999999999993" customHeight="1">
      <c r="A314" s="46" t="s">
        <v>190</v>
      </c>
      <c r="B314" s="125"/>
      <c r="C314" s="125"/>
      <c r="D314" s="91"/>
      <c r="E314" s="69">
        <v>81571</v>
      </c>
      <c r="F314" s="69">
        <v>388121</v>
      </c>
      <c r="G314" s="107">
        <v>465290</v>
      </c>
      <c r="H314" s="107">
        <v>647256</v>
      </c>
      <c r="I314" s="69">
        <v>860447</v>
      </c>
      <c r="J314" s="100"/>
      <c r="K314" s="414"/>
    </row>
    <row r="315" spans="1:11" s="25" customFormat="1" ht="8.65" customHeight="1" thickBot="1">
      <c r="A315" s="1"/>
      <c r="B315" s="3"/>
      <c r="C315" s="3"/>
      <c r="D315" s="2"/>
      <c r="E315" s="7"/>
      <c r="F315" s="7"/>
      <c r="G315" s="7"/>
      <c r="H315" s="7"/>
      <c r="I315" s="7"/>
      <c r="J315" s="3"/>
      <c r="K315" s="414"/>
    </row>
    <row r="316" spans="1:11" s="23" customFormat="1" ht="9.9499999999999993" customHeight="1" thickBot="1">
      <c r="A316" s="1145" t="s">
        <v>180</v>
      </c>
      <c r="B316" s="1146"/>
      <c r="C316" s="1147"/>
      <c r="D316" s="64"/>
      <c r="E316" s="7"/>
      <c r="F316" s="7"/>
      <c r="G316" s="7"/>
      <c r="H316" s="7"/>
      <c r="I316" s="7"/>
      <c r="J316" s="7"/>
      <c r="K316" s="414"/>
    </row>
    <row r="317" spans="1:11" s="25" customFormat="1" ht="8.65" customHeight="1">
      <c r="A317" s="1"/>
      <c r="B317" s="3"/>
      <c r="C317" s="3"/>
      <c r="D317" s="2"/>
      <c r="E317" s="7"/>
      <c r="F317" s="7"/>
      <c r="G317" s="7"/>
      <c r="H317" s="7"/>
      <c r="I317" s="7"/>
      <c r="J317" s="3"/>
      <c r="K317" s="414"/>
    </row>
    <row r="318" spans="1:11" s="25" customFormat="1" ht="8.65" customHeight="1">
      <c r="A318" s="18" t="s">
        <v>204</v>
      </c>
      <c r="B318" s="19"/>
      <c r="C318" s="19"/>
      <c r="D318" s="17" t="s">
        <v>161</v>
      </c>
      <c r="E318" s="13">
        <v>269573</v>
      </c>
      <c r="F318" s="13">
        <v>146063</v>
      </c>
      <c r="G318" s="13">
        <v>134063</v>
      </c>
      <c r="H318" s="13">
        <v>122843</v>
      </c>
      <c r="I318" s="14">
        <v>134490</v>
      </c>
      <c r="J318" s="3"/>
      <c r="K318" s="414"/>
    </row>
    <row r="319" spans="1:11" s="25" customFormat="1" ht="8.65" customHeight="1">
      <c r="A319" s="18" t="s">
        <v>179</v>
      </c>
      <c r="B319" s="19"/>
      <c r="C319" s="19"/>
      <c r="D319" s="17" t="s">
        <v>161</v>
      </c>
      <c r="E319" s="13">
        <v>52454</v>
      </c>
      <c r="F319" s="13">
        <v>35924</v>
      </c>
      <c r="G319" s="13">
        <v>29891</v>
      </c>
      <c r="H319" s="13">
        <v>32967</v>
      </c>
      <c r="I319" s="14">
        <v>34252</v>
      </c>
      <c r="J319" s="3"/>
      <c r="K319" s="414"/>
    </row>
    <row r="320" spans="1:11" s="25" customFormat="1" ht="8.65" customHeight="1">
      <c r="A320" s="18" t="s">
        <v>159</v>
      </c>
      <c r="B320" s="19"/>
      <c r="C320" s="19"/>
      <c r="D320" s="17" t="s">
        <v>161</v>
      </c>
      <c r="E320" s="13">
        <v>598157</v>
      </c>
      <c r="F320" s="13">
        <v>619602</v>
      </c>
      <c r="G320" s="13">
        <v>650301</v>
      </c>
      <c r="H320" s="13">
        <v>808455</v>
      </c>
      <c r="I320" s="14">
        <v>795373</v>
      </c>
      <c r="J320" s="3"/>
      <c r="K320" s="414"/>
    </row>
    <row r="321" spans="1:12" s="25" customFormat="1" ht="8.65" customHeight="1">
      <c r="A321" s="18"/>
      <c r="B321" s="19"/>
      <c r="C321" s="19"/>
      <c r="D321" s="17"/>
      <c r="E321" s="13"/>
      <c r="F321" s="13"/>
      <c r="G321" s="13"/>
      <c r="H321" s="13"/>
      <c r="I321" s="14"/>
      <c r="J321" s="3"/>
      <c r="K321" s="414"/>
    </row>
    <row r="322" spans="1:12" s="101" customFormat="1" ht="8.65" customHeight="1">
      <c r="A322" s="46" t="s">
        <v>192</v>
      </c>
      <c r="B322" s="125"/>
      <c r="C322" s="125"/>
      <c r="D322" s="91" t="s">
        <v>176</v>
      </c>
      <c r="E322" s="69">
        <v>1001755</v>
      </c>
      <c r="F322" s="69">
        <v>1189710</v>
      </c>
      <c r="G322" s="107">
        <v>1279545</v>
      </c>
      <c r="H322" s="107">
        <v>1611521</v>
      </c>
      <c r="I322" s="69">
        <v>1824562</v>
      </c>
      <c r="J322" s="108" t="s">
        <v>270</v>
      </c>
      <c r="K322" s="414"/>
      <c r="L322" s="143"/>
    </row>
    <row r="323" spans="1:12" s="25" customFormat="1" ht="8.65" customHeight="1" thickBot="1">
      <c r="A323" s="37"/>
      <c r="B323" s="81"/>
      <c r="C323" s="81"/>
      <c r="D323" s="37"/>
      <c r="E323" s="87"/>
      <c r="F323" s="87"/>
      <c r="G323" s="88"/>
      <c r="H323" s="88"/>
      <c r="I323" s="87"/>
      <c r="J323" s="33">
        <v>6907093</v>
      </c>
      <c r="K323" s="414"/>
    </row>
    <row r="324" spans="1:12" s="23" customFormat="1" ht="9.9499999999999993" customHeight="1" thickBot="1">
      <c r="A324" s="1145" t="s">
        <v>257</v>
      </c>
      <c r="B324" s="1146"/>
      <c r="C324" s="1147"/>
      <c r="D324" s="64"/>
      <c r="E324" s="7"/>
      <c r="F324" s="7"/>
      <c r="G324" s="7"/>
      <c r="H324" s="7"/>
      <c r="I324" s="7"/>
      <c r="J324" s="7"/>
      <c r="K324" s="414"/>
    </row>
    <row r="325" spans="1:12" s="25" customFormat="1" ht="9.9499999999999993" customHeight="1">
      <c r="A325" s="37"/>
      <c r="B325" s="81"/>
      <c r="C325" s="81"/>
      <c r="D325" s="37"/>
      <c r="E325" s="87"/>
      <c r="F325" s="87"/>
      <c r="G325" s="88"/>
      <c r="H325" s="88"/>
      <c r="I325" s="87"/>
      <c r="J325" s="7"/>
      <c r="K325" s="414"/>
    </row>
    <row r="326" spans="1:12" s="25" customFormat="1" ht="9.9499999999999993" customHeight="1">
      <c r="A326" s="139" t="s">
        <v>267</v>
      </c>
      <c r="B326" s="139"/>
      <c r="C326" s="146"/>
      <c r="D326" s="58"/>
      <c r="E326" s="85"/>
      <c r="F326" s="85"/>
      <c r="G326" s="86"/>
      <c r="H326" s="86"/>
      <c r="I326" s="85"/>
      <c r="J326" s="7"/>
      <c r="K326" s="414"/>
    </row>
    <row r="327" spans="1:12" s="25" customFormat="1" ht="9.9499999999999993" customHeight="1">
      <c r="A327" s="140" t="s">
        <v>182</v>
      </c>
      <c r="B327" s="140"/>
      <c r="C327" s="147"/>
      <c r="D327" s="58"/>
      <c r="E327" s="13">
        <v>398473</v>
      </c>
      <c r="F327" s="13">
        <v>408492</v>
      </c>
      <c r="G327" s="13">
        <v>391087</v>
      </c>
      <c r="H327" s="13">
        <v>315233</v>
      </c>
      <c r="I327" s="14">
        <v>354741</v>
      </c>
      <c r="J327" s="7"/>
      <c r="K327" s="414"/>
    </row>
    <row r="328" spans="1:12" s="25" customFormat="1" ht="9.9499999999999993" customHeight="1">
      <c r="A328" s="140" t="s">
        <v>256</v>
      </c>
      <c r="B328" s="140"/>
      <c r="C328" s="146" t="s">
        <v>268</v>
      </c>
      <c r="D328" s="151"/>
      <c r="E328" s="13"/>
      <c r="F328" s="13"/>
      <c r="G328" s="13"/>
      <c r="H328" s="13">
        <v>-8893</v>
      </c>
      <c r="I328" s="14">
        <v>-8957</v>
      </c>
      <c r="J328" s="7"/>
      <c r="K328" s="414"/>
    </row>
    <row r="329" spans="1:12" s="25" customFormat="1" ht="9.9499999999999993" customHeight="1">
      <c r="A329" s="140" t="s">
        <v>255</v>
      </c>
      <c r="B329" s="140"/>
      <c r="C329" s="146" t="s">
        <v>268</v>
      </c>
      <c r="D329" s="151"/>
      <c r="E329" s="85"/>
      <c r="F329" s="85"/>
      <c r="G329" s="86"/>
      <c r="H329" s="13">
        <v>-178172</v>
      </c>
      <c r="I329" s="14">
        <v>-276504</v>
      </c>
      <c r="J329" s="7"/>
      <c r="K329" s="414"/>
    </row>
    <row r="330" spans="1:12" s="25" customFormat="1" ht="8.65" customHeight="1">
      <c r="A330" s="139" t="s">
        <v>263</v>
      </c>
      <c r="B330" s="139"/>
      <c r="C330" s="146"/>
      <c r="D330" s="58"/>
      <c r="E330" s="85"/>
      <c r="F330" s="85"/>
      <c r="G330" s="86"/>
      <c r="H330" s="86"/>
      <c r="I330" s="85"/>
      <c r="J330" s="7"/>
      <c r="K330" s="414"/>
    </row>
    <row r="331" spans="1:12" s="25" customFormat="1" ht="8.65" customHeight="1">
      <c r="A331" s="140" t="s">
        <v>253</v>
      </c>
      <c r="B331" s="140"/>
      <c r="C331" s="146" t="s">
        <v>268</v>
      </c>
      <c r="D331" s="148" t="s">
        <v>272</v>
      </c>
      <c r="E331" s="13"/>
      <c r="F331" s="85"/>
      <c r="G331" s="86"/>
      <c r="H331" s="13">
        <v>5922</v>
      </c>
      <c r="I331" s="14">
        <v>8058</v>
      </c>
      <c r="J331" s="7"/>
      <c r="K331" s="414"/>
    </row>
    <row r="332" spans="1:12" s="25" customFormat="1" ht="8.65" customHeight="1">
      <c r="A332" s="140" t="s">
        <v>182</v>
      </c>
      <c r="B332" s="140"/>
      <c r="C332" s="147"/>
      <c r="D332" s="58"/>
      <c r="E332" s="13">
        <v>204323</v>
      </c>
      <c r="F332" s="13">
        <v>414272</v>
      </c>
      <c r="G332" s="13">
        <v>335945</v>
      </c>
      <c r="H332" s="13">
        <v>329992</v>
      </c>
      <c r="I332" s="14">
        <v>333066</v>
      </c>
      <c r="J332" s="7"/>
      <c r="K332" s="414"/>
    </row>
    <row r="333" spans="1:12" s="25" customFormat="1" ht="8.65" customHeight="1">
      <c r="A333" s="140" t="s">
        <v>254</v>
      </c>
      <c r="B333" s="140"/>
      <c r="C333" s="147"/>
      <c r="D333" s="58"/>
      <c r="E333" s="13">
        <v>-175196</v>
      </c>
      <c r="F333" s="13">
        <v>-354556</v>
      </c>
      <c r="G333" s="13">
        <v>-279131</v>
      </c>
      <c r="H333" s="13">
        <v>-273598</v>
      </c>
      <c r="I333" s="14">
        <v>-276387</v>
      </c>
      <c r="J333" s="7"/>
      <c r="K333" s="414"/>
    </row>
    <row r="334" spans="1:12" s="25" customFormat="1" ht="8.65" customHeight="1">
      <c r="A334" s="139" t="s">
        <v>264</v>
      </c>
      <c r="B334" s="139"/>
      <c r="C334" s="146" t="s">
        <v>268</v>
      </c>
      <c r="D334" s="151"/>
      <c r="E334" s="13"/>
      <c r="F334" s="85"/>
      <c r="G334" s="86"/>
      <c r="H334" s="86"/>
      <c r="I334" s="85"/>
      <c r="J334" s="7"/>
      <c r="K334" s="414"/>
    </row>
    <row r="335" spans="1:12" s="25" customFormat="1" ht="8.65" customHeight="1">
      <c r="A335" s="140" t="s">
        <v>250</v>
      </c>
      <c r="B335" s="140"/>
      <c r="C335" s="1158" t="s">
        <v>269</v>
      </c>
      <c r="D335" s="1159"/>
      <c r="E335" s="85"/>
      <c r="F335" s="85"/>
      <c r="G335" s="86"/>
      <c r="H335" s="13">
        <v>47172</v>
      </c>
      <c r="I335" s="14">
        <v>47653</v>
      </c>
      <c r="J335" s="7"/>
      <c r="K335" s="414"/>
    </row>
    <row r="336" spans="1:12" s="25" customFormat="1" ht="8.65" customHeight="1">
      <c r="A336" s="139" t="s">
        <v>265</v>
      </c>
      <c r="B336" s="139"/>
      <c r="C336" s="146"/>
      <c r="D336" s="58"/>
      <c r="E336" s="85"/>
      <c r="F336" s="85"/>
      <c r="G336" s="86"/>
      <c r="H336" s="86"/>
      <c r="I336" s="85"/>
      <c r="J336" s="7"/>
      <c r="K336" s="414"/>
    </row>
    <row r="337" spans="1:11" s="25" customFormat="1" ht="8.65" customHeight="1">
      <c r="A337" s="140" t="s">
        <v>248</v>
      </c>
      <c r="B337" s="140"/>
      <c r="C337" s="146" t="s">
        <v>268</v>
      </c>
      <c r="D337" s="149" t="s">
        <v>273</v>
      </c>
      <c r="E337" s="85"/>
      <c r="F337" s="85"/>
      <c r="G337" s="86"/>
      <c r="H337" s="13">
        <v>33858</v>
      </c>
      <c r="I337" s="14">
        <v>37495</v>
      </c>
      <c r="J337" s="7"/>
      <c r="K337" s="414"/>
    </row>
    <row r="338" spans="1:11" s="25" customFormat="1" ht="8.65" customHeight="1">
      <c r="A338" s="140" t="s">
        <v>249</v>
      </c>
      <c r="B338" s="140"/>
      <c r="C338" s="146" t="s">
        <v>268</v>
      </c>
      <c r="D338" s="149" t="s">
        <v>274</v>
      </c>
      <c r="E338" s="85"/>
      <c r="F338" s="85"/>
      <c r="G338" s="86"/>
      <c r="H338" s="13">
        <v>96562</v>
      </c>
      <c r="I338" s="14">
        <v>89697</v>
      </c>
      <c r="J338" s="7"/>
      <c r="K338" s="414"/>
    </row>
    <row r="339" spans="1:11" s="25" customFormat="1" ht="8.65" customHeight="1">
      <c r="A339" s="140" t="s">
        <v>182</v>
      </c>
      <c r="B339" s="140"/>
      <c r="C339" s="147"/>
      <c r="D339" s="17"/>
      <c r="E339" s="13">
        <v>202421</v>
      </c>
      <c r="F339" s="13">
        <v>207430</v>
      </c>
      <c r="G339" s="13">
        <v>212064</v>
      </c>
      <c r="H339" s="13">
        <v>203280</v>
      </c>
      <c r="I339" s="14">
        <v>190338</v>
      </c>
      <c r="J339" s="7"/>
      <c r="K339" s="414"/>
    </row>
    <row r="340" spans="1:11" s="25" customFormat="1" ht="8.65" customHeight="1">
      <c r="A340" s="1160" t="s">
        <v>251</v>
      </c>
      <c r="B340" s="1161"/>
      <c r="C340" s="147"/>
      <c r="D340" s="17"/>
      <c r="E340" s="13">
        <v>-202421</v>
      </c>
      <c r="F340" s="13">
        <v>-207430</v>
      </c>
      <c r="G340" s="13">
        <v>-212064</v>
      </c>
      <c r="H340" s="13">
        <v>-203280</v>
      </c>
      <c r="I340" s="14">
        <v>-190338</v>
      </c>
      <c r="J340" s="7"/>
      <c r="K340" s="414"/>
    </row>
    <row r="341" spans="1:11" s="25" customFormat="1" ht="8.65" customHeight="1">
      <c r="A341" s="139" t="s">
        <v>266</v>
      </c>
      <c r="B341" s="139"/>
      <c r="C341" s="147"/>
      <c r="D341" s="58"/>
      <c r="E341" s="85"/>
      <c r="F341" s="85"/>
      <c r="G341" s="86"/>
      <c r="H341" s="86"/>
      <c r="I341" s="13"/>
      <c r="J341" s="7"/>
      <c r="K341" s="414"/>
    </row>
    <row r="342" spans="1:11" s="25" customFormat="1" ht="8.65" customHeight="1">
      <c r="A342" s="140" t="s">
        <v>182</v>
      </c>
      <c r="B342" s="140"/>
      <c r="C342" s="146" t="s">
        <v>268</v>
      </c>
      <c r="D342" s="151"/>
      <c r="E342" s="85"/>
      <c r="F342" s="85"/>
      <c r="G342" s="86"/>
      <c r="H342" s="13">
        <v>62128</v>
      </c>
      <c r="I342" s="14">
        <v>67305</v>
      </c>
      <c r="J342" s="7"/>
      <c r="K342" s="414"/>
    </row>
    <row r="343" spans="1:11" s="25" customFormat="1" ht="8.65" customHeight="1">
      <c r="A343" s="140" t="s">
        <v>252</v>
      </c>
      <c r="B343" s="140"/>
      <c r="C343" s="146" t="s">
        <v>268</v>
      </c>
      <c r="D343" s="151"/>
      <c r="E343" s="85"/>
      <c r="F343" s="85"/>
      <c r="G343" s="86"/>
      <c r="H343" s="13">
        <v>-6171</v>
      </c>
      <c r="I343" s="14">
        <v>-8250</v>
      </c>
      <c r="J343" s="7"/>
      <c r="K343" s="414"/>
    </row>
    <row r="344" spans="1:11" s="25" customFormat="1" ht="9.9499999999999993" customHeight="1" thickBot="1">
      <c r="A344" s="3"/>
      <c r="B344" s="3"/>
      <c r="C344" s="3"/>
      <c r="D344" s="35"/>
      <c r="E344" s="7"/>
      <c r="F344" s="7"/>
      <c r="G344" s="7"/>
      <c r="H344" s="7"/>
      <c r="I344" s="7"/>
      <c r="J344" s="7"/>
      <c r="K344" s="414"/>
    </row>
    <row r="345" spans="1:11" s="23" customFormat="1" ht="9.9499999999999993" customHeight="1" thickBot="1">
      <c r="A345" s="1145" t="s">
        <v>247</v>
      </c>
      <c r="B345" s="1146"/>
      <c r="C345" s="1147"/>
      <c r="D345" s="64"/>
      <c r="E345" s="7"/>
      <c r="F345" s="7"/>
      <c r="G345" s="7"/>
      <c r="H345" s="7"/>
      <c r="I345" s="7"/>
      <c r="J345" s="7"/>
      <c r="K345" s="414"/>
    </row>
    <row r="346" spans="1:11" s="25" customFormat="1" ht="8.65" customHeight="1">
      <c r="A346" s="3"/>
      <c r="B346" s="3"/>
      <c r="C346" s="3"/>
      <c r="D346" s="35"/>
      <c r="E346" s="7"/>
      <c r="F346" s="7"/>
      <c r="G346" s="7"/>
      <c r="H346" s="7"/>
      <c r="I346" s="7"/>
      <c r="J346" s="7"/>
      <c r="K346" s="414"/>
    </row>
    <row r="347" spans="1:11" s="25" customFormat="1" ht="8.65" customHeight="1">
      <c r="A347" s="3" t="s">
        <v>205</v>
      </c>
      <c r="B347" s="3"/>
      <c r="C347" s="3"/>
      <c r="D347" s="35" t="s">
        <v>275</v>
      </c>
      <c r="E347" s="13">
        <v>15281</v>
      </c>
      <c r="F347" s="13">
        <v>15251</v>
      </c>
      <c r="G347" s="13">
        <v>14895</v>
      </c>
      <c r="H347" s="13">
        <v>6612</v>
      </c>
      <c r="I347" s="14">
        <v>6585</v>
      </c>
      <c r="J347" s="3"/>
      <c r="K347" s="414"/>
    </row>
    <row r="348" spans="1:11" s="25" customFormat="1" ht="9.9499999999999993" customHeight="1" thickBot="1">
      <c r="A348" s="3"/>
      <c r="B348" s="3"/>
      <c r="C348" s="3"/>
      <c r="D348" s="35"/>
      <c r="E348" s="7"/>
      <c r="F348" s="7"/>
      <c r="G348" s="7"/>
      <c r="H348" s="7"/>
      <c r="I348" s="7"/>
      <c r="J348" s="3"/>
      <c r="K348" s="414"/>
    </row>
    <row r="349" spans="1:11" s="23" customFormat="1" ht="9.9499999999999993" customHeight="1" thickBot="1">
      <c r="A349" s="1145" t="s">
        <v>246</v>
      </c>
      <c r="B349" s="1146"/>
      <c r="C349" s="1147"/>
      <c r="D349" s="64"/>
      <c r="E349" s="7"/>
      <c r="F349" s="7"/>
      <c r="G349" s="7"/>
      <c r="H349" s="7"/>
      <c r="I349" s="7"/>
      <c r="J349" s="7"/>
      <c r="K349" s="414"/>
    </row>
    <row r="350" spans="1:11" s="25" customFormat="1" ht="8.65" customHeight="1">
      <c r="A350" s="3"/>
      <c r="B350" s="3"/>
      <c r="C350" s="3"/>
      <c r="D350" s="35"/>
      <c r="E350" s="7"/>
      <c r="F350" s="7"/>
      <c r="G350" s="7"/>
      <c r="H350" s="7"/>
      <c r="I350" s="7"/>
      <c r="J350" s="3"/>
      <c r="K350" s="414"/>
    </row>
    <row r="351" spans="1:11" s="25" customFormat="1" ht="8.65" customHeight="1">
      <c r="A351" s="18" t="s">
        <v>206</v>
      </c>
      <c r="B351" s="19"/>
      <c r="C351" s="19"/>
      <c r="D351" s="17" t="s">
        <v>279</v>
      </c>
      <c r="E351" s="13">
        <v>175196</v>
      </c>
      <c r="F351" s="13">
        <v>354556</v>
      </c>
      <c r="G351" s="13">
        <v>279131</v>
      </c>
      <c r="H351" s="13">
        <v>273598</v>
      </c>
      <c r="I351" s="13">
        <v>276387</v>
      </c>
      <c r="J351" s="3"/>
      <c r="K351" s="414"/>
    </row>
    <row r="352" spans="1:11" s="25" customFormat="1" ht="8.65" customHeight="1">
      <c r="A352" s="18" t="s">
        <v>207</v>
      </c>
      <c r="B352" s="19"/>
      <c r="C352" s="19"/>
      <c r="D352" s="17" t="s">
        <v>280</v>
      </c>
      <c r="E352" s="13">
        <v>202421</v>
      </c>
      <c r="F352" s="13">
        <v>207430</v>
      </c>
      <c r="G352" s="13">
        <v>212064</v>
      </c>
      <c r="H352" s="13">
        <v>203280</v>
      </c>
      <c r="I352" s="13">
        <v>190338</v>
      </c>
      <c r="J352" s="3"/>
      <c r="K352" s="414"/>
    </row>
    <row r="353" spans="1:12" s="25" customFormat="1" ht="8.85" customHeight="1">
      <c r="A353" s="18" t="s">
        <v>208</v>
      </c>
      <c r="B353" s="19"/>
      <c r="C353" s="19"/>
      <c r="D353" s="17" t="s">
        <v>281</v>
      </c>
      <c r="E353" s="13">
        <v>4525</v>
      </c>
      <c r="F353" s="13">
        <v>10600</v>
      </c>
      <c r="G353" s="13">
        <v>11150</v>
      </c>
      <c r="H353" s="13">
        <v>10600</v>
      </c>
      <c r="I353" s="14">
        <v>9450</v>
      </c>
      <c r="J353" s="3"/>
      <c r="K353" s="414"/>
    </row>
    <row r="354" spans="1:12" s="25" customFormat="1" ht="8.65" customHeight="1">
      <c r="A354" s="18" t="s">
        <v>221</v>
      </c>
      <c r="B354" s="19"/>
      <c r="C354" s="19"/>
      <c r="D354" s="17" t="s">
        <v>281</v>
      </c>
      <c r="E354" s="13">
        <v>0</v>
      </c>
      <c r="F354" s="13">
        <v>504</v>
      </c>
      <c r="G354" s="13">
        <v>258</v>
      </c>
      <c r="H354" s="13">
        <v>310</v>
      </c>
      <c r="I354" s="14">
        <v>296</v>
      </c>
      <c r="J354" s="3"/>
      <c r="K354" s="414"/>
    </row>
    <row r="355" spans="1:12" s="25" customFormat="1" ht="8.65" customHeight="1">
      <c r="A355" s="18" t="s">
        <v>217</v>
      </c>
      <c r="B355" s="19"/>
      <c r="C355" s="19"/>
      <c r="D355" s="17" t="s">
        <v>282</v>
      </c>
      <c r="E355" s="13">
        <v>0</v>
      </c>
      <c r="F355" s="13">
        <v>0</v>
      </c>
      <c r="G355" s="13">
        <v>0</v>
      </c>
      <c r="H355" s="13">
        <v>0</v>
      </c>
      <c r="I355" s="14">
        <v>0</v>
      </c>
      <c r="J355" s="3"/>
      <c r="K355" s="414"/>
    </row>
    <row r="356" spans="1:12" s="25" customFormat="1" ht="8.65" customHeight="1">
      <c r="A356" s="18" t="s">
        <v>218</v>
      </c>
      <c r="B356" s="19"/>
      <c r="C356" s="19"/>
      <c r="D356" s="17" t="s">
        <v>283</v>
      </c>
      <c r="E356" s="13">
        <v>0</v>
      </c>
      <c r="F356" s="13">
        <v>0</v>
      </c>
      <c r="G356" s="13">
        <v>0</v>
      </c>
      <c r="H356" s="13">
        <v>0</v>
      </c>
      <c r="I356" s="14">
        <v>0</v>
      </c>
      <c r="J356" s="3"/>
      <c r="K356" s="414"/>
    </row>
    <row r="357" spans="1:12" s="25" customFormat="1" ht="8.65" customHeight="1">
      <c r="A357" s="18"/>
      <c r="B357" s="19"/>
      <c r="C357" s="19"/>
      <c r="D357" s="17"/>
      <c r="E357" s="13"/>
      <c r="F357" s="13"/>
      <c r="G357" s="13"/>
      <c r="H357" s="13"/>
      <c r="I357" s="13"/>
      <c r="J357" s="3"/>
      <c r="K357" s="414"/>
    </row>
    <row r="358" spans="1:12" s="101" customFormat="1" ht="9.9499999999999993" customHeight="1">
      <c r="A358" s="46" t="s">
        <v>160</v>
      </c>
      <c r="B358" s="125"/>
      <c r="C358" s="125"/>
      <c r="D358" s="153"/>
      <c r="E358" s="69">
        <v>382142</v>
      </c>
      <c r="F358" s="69">
        <v>573090</v>
      </c>
      <c r="G358" s="107">
        <v>502603</v>
      </c>
      <c r="H358" s="107">
        <v>487788</v>
      </c>
      <c r="I358" s="69">
        <v>476471</v>
      </c>
      <c r="J358" s="100"/>
      <c r="K358" s="414"/>
    </row>
    <row r="359" spans="1:12" s="25" customFormat="1" ht="9.9499999999999993" customHeight="1" thickBot="1">
      <c r="A359" s="3"/>
      <c r="B359" s="3"/>
      <c r="C359" s="3"/>
      <c r="D359" s="154"/>
      <c r="E359" s="7"/>
      <c r="F359" s="7"/>
      <c r="G359" s="7"/>
      <c r="H359" s="7"/>
      <c r="I359" s="7"/>
      <c r="J359" s="3"/>
      <c r="K359" s="414"/>
    </row>
    <row r="360" spans="1:12" s="23" customFormat="1" ht="9.9499999999999993" customHeight="1" thickBot="1">
      <c r="A360" s="1145" t="s">
        <v>245</v>
      </c>
      <c r="B360" s="1146"/>
      <c r="C360" s="1147"/>
      <c r="D360" s="64"/>
      <c r="E360" s="7"/>
      <c r="F360" s="7"/>
      <c r="G360" s="7"/>
      <c r="H360" s="7"/>
      <c r="I360" s="7"/>
      <c r="J360" s="7"/>
      <c r="K360" s="414"/>
    </row>
    <row r="361" spans="1:12" s="25" customFormat="1" ht="8.65" customHeight="1">
      <c r="A361" s="3"/>
      <c r="B361" s="3"/>
      <c r="C361" s="3"/>
      <c r="D361" s="154"/>
      <c r="E361" s="7"/>
      <c r="F361" s="7"/>
      <c r="G361" s="7"/>
      <c r="H361" s="7"/>
      <c r="I361" s="7"/>
      <c r="J361" s="3"/>
      <c r="K361" s="414"/>
    </row>
    <row r="362" spans="1:12" s="25" customFormat="1" ht="8.85" customHeight="1">
      <c r="A362" s="18" t="s">
        <v>177</v>
      </c>
      <c r="B362" s="19"/>
      <c r="C362" s="19"/>
      <c r="D362" s="17" t="s">
        <v>276</v>
      </c>
      <c r="E362" s="13">
        <v>0</v>
      </c>
      <c r="F362" s="13">
        <v>0</v>
      </c>
      <c r="G362" s="13">
        <v>0</v>
      </c>
      <c r="H362" s="13">
        <v>134031</v>
      </c>
      <c r="I362" s="14">
        <v>97907</v>
      </c>
      <c r="J362" s="3"/>
      <c r="K362" s="414"/>
    </row>
    <row r="363" spans="1:12" s="25" customFormat="1" ht="8.85" customHeight="1">
      <c r="A363" s="18" t="s">
        <v>178</v>
      </c>
      <c r="B363" s="19"/>
      <c r="C363" s="19"/>
      <c r="D363" s="17" t="s">
        <v>277</v>
      </c>
      <c r="E363" s="13">
        <v>123233</v>
      </c>
      <c r="F363" s="13">
        <v>97018</v>
      </c>
      <c r="G363" s="13">
        <v>43603</v>
      </c>
      <c r="H363" s="13">
        <v>0</v>
      </c>
      <c r="I363" s="14">
        <v>0</v>
      </c>
      <c r="J363" s="3"/>
      <c r="K363" s="414"/>
      <c r="L363" s="143"/>
    </row>
    <row r="364" spans="1:12" s="25" customFormat="1" ht="8.85" customHeight="1">
      <c r="A364" s="18" t="s">
        <v>226</v>
      </c>
      <c r="B364" s="19"/>
      <c r="C364" s="19"/>
      <c r="D364" s="17" t="s">
        <v>278</v>
      </c>
      <c r="E364" s="13">
        <v>0</v>
      </c>
      <c r="F364" s="13">
        <v>0</v>
      </c>
      <c r="G364" s="13">
        <v>0</v>
      </c>
      <c r="H364" s="13">
        <v>0</v>
      </c>
      <c r="I364" s="14">
        <v>0</v>
      </c>
      <c r="J364" s="3"/>
      <c r="K364" s="414"/>
    </row>
    <row r="365" spans="1:12" s="25" customFormat="1" ht="8.65" customHeight="1">
      <c r="A365" s="29"/>
      <c r="D365" s="36"/>
      <c r="E365" s="7"/>
      <c r="F365" s="7"/>
      <c r="G365" s="7"/>
      <c r="H365" s="7"/>
      <c r="I365" s="7"/>
      <c r="J365" s="3"/>
      <c r="K365" s="414"/>
    </row>
    <row r="366" spans="1:12" s="25" customFormat="1" ht="8.65" customHeight="1">
      <c r="A366" s="29"/>
      <c r="D366" s="36"/>
      <c r="E366" s="7"/>
      <c r="F366" s="7"/>
      <c r="G366" s="7"/>
      <c r="H366" s="7"/>
      <c r="I366" s="7"/>
      <c r="J366" s="3"/>
      <c r="K366" s="414"/>
    </row>
  </sheetData>
  <mergeCells count="35">
    <mergeCell ref="D93:H93"/>
    <mergeCell ref="D184:H184"/>
    <mergeCell ref="A62:C62"/>
    <mergeCell ref="D1:H1"/>
    <mergeCell ref="A5:B5"/>
    <mergeCell ref="A7:B7"/>
    <mergeCell ref="A27:C27"/>
    <mergeCell ref="H174:H175"/>
    <mergeCell ref="I235:I236"/>
    <mergeCell ref="H235:H236"/>
    <mergeCell ref="I174:I175"/>
    <mergeCell ref="A96:C96"/>
    <mergeCell ref="A229:C229"/>
    <mergeCell ref="A146:C146"/>
    <mergeCell ref="A187:C187"/>
    <mergeCell ref="E174:E175"/>
    <mergeCell ref="F174:F175"/>
    <mergeCell ref="G174:G175"/>
    <mergeCell ref="A360:C360"/>
    <mergeCell ref="A316:C316"/>
    <mergeCell ref="A324:C324"/>
    <mergeCell ref="C335:D335"/>
    <mergeCell ref="A340:B340"/>
    <mergeCell ref="A345:C345"/>
    <mergeCell ref="A349:C349"/>
    <mergeCell ref="A248:D248"/>
    <mergeCell ref="A262:D262"/>
    <mergeCell ref="A279:D279"/>
    <mergeCell ref="A235:C236"/>
    <mergeCell ref="D235:D236"/>
    <mergeCell ref="D275:H275"/>
    <mergeCell ref="E235:E236"/>
    <mergeCell ref="F235:F236"/>
    <mergeCell ref="G235:G236"/>
    <mergeCell ref="A238:C238"/>
  </mergeCells>
  <phoneticPr fontId="33" type="noConversion"/>
  <printOptions horizontalCentered="1"/>
  <pageMargins left="0" right="0" top="0" bottom="0.59055118110236227" header="0.51181102362204722" footer="0.51181102362204722"/>
  <pageSetup paperSize="9" scale="97" fitToHeight="4" orientation="portrait" horizontalDpi="300" verticalDpi="300" r:id="rId1"/>
  <headerFooter alignWithMargins="0"/>
  <rowBreaks count="2" manualBreakCount="2">
    <brk id="92" max="8" man="1"/>
    <brk id="183" max="16383" man="1"/>
  </rowBreaks>
</worksheet>
</file>

<file path=xl/worksheets/sheet27.xml><?xml version="1.0" encoding="utf-8"?>
<worksheet xmlns="http://schemas.openxmlformats.org/spreadsheetml/2006/main" xmlns:r="http://schemas.openxmlformats.org/officeDocument/2006/relationships">
  <dimension ref="A1:L366"/>
  <sheetViews>
    <sheetView topLeftCell="A298" workbookViewId="0">
      <selection activeCell="H329" sqref="H329"/>
    </sheetView>
  </sheetViews>
  <sheetFormatPr baseColWidth="10" defaultColWidth="10.7109375" defaultRowHeight="8.65" customHeight="1"/>
  <cols>
    <col min="1" max="1" width="11.7109375" style="8" customWidth="1"/>
    <col min="2" max="2" width="18.7109375" style="2" customWidth="1"/>
    <col min="3" max="3" width="9.7109375" style="2" customWidth="1"/>
    <col min="4" max="4" width="10.7109375" style="2"/>
    <col min="5" max="9" width="9.7109375" style="16" customWidth="1"/>
    <col min="10" max="10" width="8.7109375" style="16" customWidth="1"/>
    <col min="11" max="11" width="10.7109375" style="424"/>
    <col min="12" max="16384" width="10.7109375" style="8"/>
  </cols>
  <sheetData>
    <row r="1" spans="1:11" s="40" customFormat="1" ht="12" customHeight="1">
      <c r="A1" s="145">
        <v>52</v>
      </c>
      <c r="B1" s="38" t="s">
        <v>314</v>
      </c>
      <c r="D1" s="1144" t="s">
        <v>29</v>
      </c>
      <c r="E1" s="1144"/>
      <c r="F1" s="1144"/>
      <c r="G1" s="1144"/>
      <c r="H1" s="1144"/>
      <c r="I1" s="76" t="s">
        <v>239</v>
      </c>
      <c r="J1" s="39"/>
      <c r="K1" s="415"/>
    </row>
    <row r="2" spans="1:11" s="41" customFormat="1" ht="9" customHeight="1">
      <c r="A2" s="28"/>
      <c r="D2" s="27"/>
      <c r="E2" s="27"/>
      <c r="F2" s="27"/>
      <c r="G2" s="27"/>
      <c r="H2" s="27"/>
      <c r="I2" s="26"/>
      <c r="J2" s="29"/>
      <c r="K2" s="415"/>
    </row>
    <row r="3" spans="1:11" s="25" customFormat="1" ht="9.9499999999999993" customHeight="1">
      <c r="A3" s="1"/>
      <c r="D3" s="94" t="s">
        <v>31</v>
      </c>
      <c r="E3" s="95">
        <v>2005</v>
      </c>
      <c r="F3" s="95">
        <v>2006</v>
      </c>
      <c r="G3" s="95">
        <v>2007</v>
      </c>
      <c r="H3" s="95">
        <v>2008</v>
      </c>
      <c r="I3" s="95">
        <v>2009</v>
      </c>
      <c r="J3" s="3"/>
      <c r="K3" s="415"/>
    </row>
    <row r="4" spans="1:11" s="25" customFormat="1" ht="9" customHeight="1" thickBot="1">
      <c r="A4" s="1"/>
      <c r="D4" s="60"/>
      <c r="E4" s="61"/>
      <c r="F4" s="61"/>
      <c r="G4" s="61"/>
      <c r="H4" s="61"/>
      <c r="I4" s="61"/>
      <c r="J4" s="3"/>
      <c r="K4" s="415"/>
    </row>
    <row r="5" spans="1:11" s="25" customFormat="1" ht="11.1" customHeight="1" thickBot="1">
      <c r="A5" s="1156" t="s">
        <v>238</v>
      </c>
      <c r="B5" s="1157"/>
      <c r="C5" s="59"/>
      <c r="D5" s="60"/>
      <c r="E5" s="141">
        <v>550</v>
      </c>
      <c r="F5" s="141">
        <v>559</v>
      </c>
      <c r="G5" s="141">
        <v>556</v>
      </c>
      <c r="H5" s="141">
        <v>545</v>
      </c>
      <c r="I5" s="141">
        <v>541</v>
      </c>
      <c r="J5" s="3"/>
      <c r="K5" s="415"/>
    </row>
    <row r="6" spans="1:11" s="25" customFormat="1" ht="9.9499999999999993" customHeight="1" thickBot="1">
      <c r="A6" s="1"/>
      <c r="D6" s="60"/>
      <c r="E6" s="61"/>
      <c r="F6" s="61"/>
      <c r="G6" s="61"/>
      <c r="H6" s="61"/>
      <c r="I6" s="61"/>
      <c r="J6" s="3"/>
      <c r="K6" s="415"/>
    </row>
    <row r="7" spans="1:11" s="25" customFormat="1" ht="11.1" customHeight="1" thickBot="1">
      <c r="A7" s="1156" t="s">
        <v>30</v>
      </c>
      <c r="B7" s="1157"/>
      <c r="C7" s="59"/>
      <c r="D7" s="31"/>
      <c r="E7" s="3"/>
      <c r="F7" s="3"/>
      <c r="G7" s="3"/>
      <c r="H7" s="3"/>
      <c r="I7" s="3"/>
      <c r="J7" s="3"/>
      <c r="K7" s="415"/>
    </row>
    <row r="8" spans="1:11" s="25" customFormat="1" ht="9" customHeight="1">
      <c r="A8" s="2"/>
      <c r="D8" s="2"/>
      <c r="E8" s="3"/>
      <c r="F8" s="3"/>
      <c r="G8" s="3"/>
      <c r="H8" s="3"/>
      <c r="I8" s="3"/>
      <c r="J8" s="3"/>
      <c r="K8" s="415"/>
    </row>
    <row r="9" spans="1:11" s="25" customFormat="1" ht="9" customHeight="1">
      <c r="A9" s="46" t="s">
        <v>233</v>
      </c>
      <c r="B9" s="19"/>
      <c r="C9" s="19"/>
      <c r="D9" s="4"/>
      <c r="E9" s="142">
        <v>53</v>
      </c>
      <c r="F9" s="142">
        <v>53</v>
      </c>
      <c r="G9" s="142">
        <v>61</v>
      </c>
      <c r="H9" s="142">
        <v>61</v>
      </c>
      <c r="I9" s="142">
        <v>61</v>
      </c>
      <c r="J9" s="3"/>
      <c r="K9" s="415">
        <f>SUM(E9:I10)/5</f>
        <v>57.8</v>
      </c>
    </row>
    <row r="10" spans="1:11" s="25" customFormat="1" ht="8.85" customHeight="1">
      <c r="A10" s="10"/>
      <c r="B10" s="19"/>
      <c r="C10" s="19"/>
      <c r="D10" s="4"/>
      <c r="E10" s="54"/>
      <c r="F10" s="54"/>
      <c r="G10" s="21"/>
      <c r="H10" s="21"/>
      <c r="I10" s="54"/>
      <c r="J10" s="3"/>
      <c r="K10" s="415"/>
    </row>
    <row r="11" spans="1:11" s="23" customFormat="1" ht="9" customHeight="1">
      <c r="A11" s="46" t="s">
        <v>237</v>
      </c>
      <c r="B11" s="118"/>
      <c r="C11" s="118"/>
      <c r="D11" s="47" t="s">
        <v>181</v>
      </c>
      <c r="E11" s="13">
        <v>1090258</v>
      </c>
      <c r="F11" s="13">
        <v>1235885</v>
      </c>
      <c r="G11" s="13">
        <v>1439129</v>
      </c>
      <c r="H11" s="13">
        <v>1408107</v>
      </c>
      <c r="I11" s="14">
        <v>1421763</v>
      </c>
      <c r="J11" s="7"/>
      <c r="K11" s="414"/>
    </row>
    <row r="12" spans="1:11" s="44" customFormat="1" ht="8.85" customHeight="1">
      <c r="A12" s="48" t="s">
        <v>231</v>
      </c>
      <c r="B12" s="119"/>
      <c r="C12" s="119"/>
      <c r="D12" s="49"/>
      <c r="E12" s="13">
        <v>0</v>
      </c>
      <c r="F12" s="13">
        <v>0</v>
      </c>
      <c r="G12" s="13">
        <v>3173</v>
      </c>
      <c r="H12" s="13">
        <v>4167</v>
      </c>
      <c r="I12" s="152">
        <v>4200</v>
      </c>
      <c r="J12" s="45"/>
      <c r="K12" s="414"/>
    </row>
    <row r="13" spans="1:11" s="44" customFormat="1" ht="8.85" customHeight="1">
      <c r="A13" s="48" t="s">
        <v>232</v>
      </c>
      <c r="B13" s="119"/>
      <c r="C13" s="119"/>
      <c r="D13" s="50"/>
      <c r="E13" s="13">
        <v>18421</v>
      </c>
      <c r="F13" s="13">
        <v>26930</v>
      </c>
      <c r="G13" s="13">
        <v>14735</v>
      </c>
      <c r="H13" s="13">
        <v>27841</v>
      </c>
      <c r="I13" s="152">
        <v>15200</v>
      </c>
      <c r="J13" s="45"/>
      <c r="K13" s="414"/>
    </row>
    <row r="14" spans="1:11" s="23" customFormat="1" ht="8.65" customHeight="1">
      <c r="A14" s="407" t="s">
        <v>465</v>
      </c>
      <c r="B14" s="408"/>
      <c r="C14" s="408"/>
      <c r="D14" s="409"/>
      <c r="E14" s="410">
        <f>E11-E12-E13</f>
        <v>1071837</v>
      </c>
      <c r="F14" s="410">
        <f>F11-F12-F13</f>
        <v>1208955</v>
      </c>
      <c r="G14" s="410">
        <f>G11-G12-G13</f>
        <v>1421221</v>
      </c>
      <c r="H14" s="410">
        <f>H11-H12-H13</f>
        <v>1376099</v>
      </c>
      <c r="I14" s="410">
        <f>I11-I12-I13</f>
        <v>1402363</v>
      </c>
      <c r="J14" s="7"/>
      <c r="K14" s="414"/>
    </row>
    <row r="15" spans="1:11" s="23" customFormat="1" ht="9" customHeight="1">
      <c r="A15" s="46" t="s">
        <v>234</v>
      </c>
      <c r="B15" s="118"/>
      <c r="C15" s="118"/>
      <c r="D15" s="47" t="s">
        <v>181</v>
      </c>
      <c r="E15" s="13">
        <v>31091</v>
      </c>
      <c r="F15" s="13">
        <v>32876</v>
      </c>
      <c r="G15" s="13">
        <v>50166</v>
      </c>
      <c r="H15" s="13">
        <v>9373</v>
      </c>
      <c r="I15" s="14">
        <v>18020</v>
      </c>
      <c r="J15" s="7"/>
      <c r="K15" s="414"/>
    </row>
    <row r="16" spans="1:11" s="23" customFormat="1" ht="8.65" customHeight="1">
      <c r="A16" s="10"/>
      <c r="B16" s="118"/>
      <c r="C16" s="118"/>
      <c r="D16" s="51"/>
      <c r="E16" s="13"/>
      <c r="F16" s="13"/>
      <c r="G16" s="13"/>
      <c r="H16" s="13"/>
      <c r="I16" s="13"/>
      <c r="J16" s="7"/>
      <c r="K16" s="414"/>
    </row>
    <row r="17" spans="1:11" s="23" customFormat="1" ht="9" customHeight="1">
      <c r="A17" s="46" t="s">
        <v>235</v>
      </c>
      <c r="B17" s="120"/>
      <c r="C17" s="118"/>
      <c r="D17" s="47" t="s">
        <v>181</v>
      </c>
      <c r="E17" s="13">
        <v>2006</v>
      </c>
      <c r="F17" s="13">
        <v>1928</v>
      </c>
      <c r="G17" s="13">
        <v>1603</v>
      </c>
      <c r="H17" s="13">
        <v>962</v>
      </c>
      <c r="I17" s="14">
        <v>1603</v>
      </c>
      <c r="J17" s="7"/>
      <c r="K17" s="414"/>
    </row>
    <row r="18" spans="1:11" s="23" customFormat="1" ht="9" customHeight="1">
      <c r="A18" s="46" t="s">
        <v>236</v>
      </c>
      <c r="B18" s="120"/>
      <c r="C18" s="118"/>
      <c r="D18" s="47" t="s">
        <v>181</v>
      </c>
      <c r="E18" s="13">
        <v>0</v>
      </c>
      <c r="F18" s="13">
        <v>0</v>
      </c>
      <c r="G18" s="13">
        <v>0</v>
      </c>
      <c r="H18" s="13">
        <v>0</v>
      </c>
      <c r="I18" s="14">
        <v>0</v>
      </c>
      <c r="J18" s="7"/>
      <c r="K18" s="414"/>
    </row>
    <row r="19" spans="1:11" s="23" customFormat="1" ht="8.65" customHeight="1">
      <c r="A19" s="10"/>
      <c r="B19" s="118"/>
      <c r="C19" s="118"/>
      <c r="D19" s="4"/>
      <c r="E19" s="13"/>
      <c r="F19" s="13"/>
      <c r="G19" s="13"/>
      <c r="H19" s="13"/>
      <c r="I19" s="13"/>
      <c r="J19" s="7"/>
      <c r="K19" s="414"/>
    </row>
    <row r="20" spans="1:11" s="23" customFormat="1" ht="9" customHeight="1">
      <c r="A20" s="52" t="s">
        <v>193</v>
      </c>
      <c r="B20" s="118"/>
      <c r="C20" s="118"/>
      <c r="D20" s="53"/>
      <c r="E20" s="55">
        <v>1104934</v>
      </c>
      <c r="F20" s="55">
        <v>1243759</v>
      </c>
      <c r="G20" s="55">
        <v>1472990</v>
      </c>
      <c r="H20" s="55">
        <v>1386434</v>
      </c>
      <c r="I20" s="55">
        <v>1421986</v>
      </c>
      <c r="J20" s="32"/>
      <c r="K20" s="414"/>
    </row>
    <row r="21" spans="1:11" s="23" customFormat="1" ht="8.65" customHeight="1" thickBot="1">
      <c r="A21" s="75"/>
      <c r="B21" s="121"/>
      <c r="C21" s="118"/>
      <c r="D21" s="53"/>
      <c r="E21" s="13"/>
      <c r="F21" s="13"/>
      <c r="G21" s="15"/>
      <c r="H21" s="15"/>
      <c r="I21" s="15"/>
      <c r="J21" s="7"/>
      <c r="K21" s="414"/>
    </row>
    <row r="22" spans="1:11" s="23" customFormat="1" ht="9.9499999999999993" customHeight="1" thickBot="1">
      <c r="A22" s="77" t="s">
        <v>222</v>
      </c>
      <c r="B22" s="122"/>
      <c r="C22" s="123"/>
      <c r="D22" s="53"/>
      <c r="E22" s="13"/>
      <c r="F22" s="13"/>
      <c r="G22" s="15"/>
      <c r="H22" s="15"/>
      <c r="I22" s="15"/>
      <c r="J22" s="7"/>
      <c r="K22" s="414"/>
    </row>
    <row r="23" spans="1:11" s="23" customFormat="1" ht="9.9499999999999993" customHeight="1">
      <c r="A23" s="6" t="s">
        <v>224</v>
      </c>
      <c r="B23" s="12"/>
      <c r="C23" s="118"/>
      <c r="D23" s="53"/>
      <c r="E23" s="13"/>
      <c r="F23" s="13"/>
      <c r="G23" s="13">
        <v>1421221</v>
      </c>
      <c r="H23" s="13">
        <v>1376099</v>
      </c>
      <c r="I23" s="14">
        <v>1402363</v>
      </c>
      <c r="J23" s="7"/>
      <c r="K23" s="414"/>
    </row>
    <row r="24" spans="1:11" s="23" customFormat="1" ht="9.9499999999999993" customHeight="1">
      <c r="A24" s="10" t="s">
        <v>223</v>
      </c>
      <c r="B24" s="118"/>
      <c r="C24" s="118"/>
      <c r="D24" s="53"/>
      <c r="E24" s="13"/>
      <c r="F24" s="13"/>
      <c r="G24" s="13">
        <v>3076464</v>
      </c>
      <c r="H24" s="13">
        <v>2942898</v>
      </c>
      <c r="I24" s="14">
        <v>2995270</v>
      </c>
      <c r="J24" s="7"/>
      <c r="K24" s="414">
        <f>SUM(G24:I24)</f>
        <v>9014632</v>
      </c>
    </row>
    <row r="25" spans="1:11" s="43" customFormat="1" ht="9.9499999999999993" customHeight="1">
      <c r="A25" s="46" t="s">
        <v>225</v>
      </c>
      <c r="B25" s="120"/>
      <c r="C25" s="120"/>
      <c r="D25" s="116"/>
      <c r="E25" s="69"/>
      <c r="F25" s="69"/>
      <c r="G25" s="124">
        <v>46.196575028994324</v>
      </c>
      <c r="H25" s="124">
        <v>46.759996438884393</v>
      </c>
      <c r="I25" s="124">
        <v>46.819251686826227</v>
      </c>
      <c r="J25" s="117"/>
      <c r="K25" s="414"/>
    </row>
    <row r="26" spans="1:11" s="23" customFormat="1" ht="9.9499999999999993" customHeight="1" thickBot="1">
      <c r="A26" s="2"/>
      <c r="B26" s="7"/>
      <c r="C26" s="7"/>
      <c r="D26" s="2"/>
      <c r="E26" s="7"/>
      <c r="F26" s="7"/>
      <c r="G26" s="7"/>
      <c r="H26" s="7"/>
      <c r="I26" s="7"/>
      <c r="J26" s="7"/>
      <c r="K26" s="414"/>
    </row>
    <row r="27" spans="1:11" s="25" customFormat="1" ht="11.1" customHeight="1" thickBot="1">
      <c r="A27" s="1145" t="s">
        <v>32</v>
      </c>
      <c r="B27" s="1146"/>
      <c r="C27" s="1147"/>
      <c r="D27" s="31"/>
      <c r="E27" s="3"/>
      <c r="F27" s="3"/>
      <c r="G27" s="3"/>
      <c r="H27" s="3"/>
      <c r="I27" s="3"/>
      <c r="J27" s="3"/>
      <c r="K27" s="415"/>
    </row>
    <row r="28" spans="1:11" s="25" customFormat="1" ht="9.9499999999999993" customHeight="1">
      <c r="A28" s="2"/>
      <c r="B28" s="3"/>
      <c r="C28" s="3"/>
      <c r="D28" s="2"/>
      <c r="E28" s="7"/>
      <c r="F28" s="7"/>
      <c r="G28" s="7"/>
      <c r="H28" s="7"/>
      <c r="I28" s="7"/>
      <c r="J28" s="7"/>
      <c r="K28" s="415"/>
    </row>
    <row r="29" spans="1:11" s="42" customFormat="1" ht="9.9499999999999993" customHeight="1">
      <c r="A29" s="115" t="s">
        <v>33</v>
      </c>
      <c r="K29" s="403"/>
    </row>
    <row r="30" spans="1:11" s="25" customFormat="1" ht="8.65" customHeight="1">
      <c r="A30" s="10" t="s">
        <v>34</v>
      </c>
      <c r="B30" s="19"/>
      <c r="C30" s="19"/>
      <c r="D30" s="4"/>
      <c r="E30" s="13"/>
      <c r="F30" s="13"/>
      <c r="G30" s="13"/>
      <c r="H30" s="13"/>
      <c r="I30" s="13"/>
      <c r="J30" s="7"/>
      <c r="K30" s="415"/>
    </row>
    <row r="31" spans="1:11" s="25" customFormat="1" ht="8.65" customHeight="1">
      <c r="A31" s="10" t="s">
        <v>35</v>
      </c>
      <c r="B31" s="19"/>
      <c r="C31" s="19"/>
      <c r="D31" s="4"/>
      <c r="E31" s="13">
        <v>73616</v>
      </c>
      <c r="F31" s="13">
        <v>111164</v>
      </c>
      <c r="G31" s="13">
        <v>69868</v>
      </c>
      <c r="H31" s="13">
        <v>130261</v>
      </c>
      <c r="I31" s="14">
        <v>796281</v>
      </c>
      <c r="J31" s="7"/>
      <c r="K31" s="415"/>
    </row>
    <row r="32" spans="1:11" s="25" customFormat="1" ht="8.65" customHeight="1">
      <c r="A32" s="10" t="s">
        <v>36</v>
      </c>
      <c r="B32" s="19"/>
      <c r="C32" s="19"/>
      <c r="D32" s="4"/>
      <c r="E32" s="13">
        <v>439109</v>
      </c>
      <c r="F32" s="13">
        <v>461724</v>
      </c>
      <c r="G32" s="13">
        <v>514877</v>
      </c>
      <c r="H32" s="13">
        <v>352072</v>
      </c>
      <c r="I32" s="14">
        <v>516028</v>
      </c>
      <c r="J32" s="7"/>
      <c r="K32" s="415"/>
    </row>
    <row r="33" spans="1:11" s="25" customFormat="1" ht="8.65" customHeight="1">
      <c r="A33" s="10" t="s">
        <v>37</v>
      </c>
      <c r="B33" s="19"/>
      <c r="C33" s="19"/>
      <c r="D33" s="4"/>
      <c r="E33" s="13">
        <v>836455</v>
      </c>
      <c r="F33" s="13">
        <v>783738</v>
      </c>
      <c r="G33" s="13">
        <v>760818</v>
      </c>
      <c r="H33" s="13">
        <v>719521</v>
      </c>
      <c r="I33" s="14">
        <v>706421</v>
      </c>
      <c r="J33" s="7"/>
      <c r="K33" s="415"/>
    </row>
    <row r="34" spans="1:11" s="25" customFormat="1" ht="8.65" customHeight="1">
      <c r="A34" s="10" t="s">
        <v>38</v>
      </c>
      <c r="B34" s="19"/>
      <c r="C34" s="19"/>
      <c r="D34" s="4"/>
      <c r="E34" s="13">
        <v>229119</v>
      </c>
      <c r="F34" s="13">
        <v>241155</v>
      </c>
      <c r="G34" s="13">
        <v>156973</v>
      </c>
      <c r="H34" s="13">
        <v>165962</v>
      </c>
      <c r="I34" s="14">
        <v>136636</v>
      </c>
      <c r="J34" s="7"/>
      <c r="K34" s="415"/>
    </row>
    <row r="35" spans="1:11" s="25" customFormat="1" ht="8.65" customHeight="1">
      <c r="A35" s="10" t="s">
        <v>39</v>
      </c>
      <c r="B35" s="19"/>
      <c r="C35" s="19"/>
      <c r="D35" s="4"/>
      <c r="E35" s="13"/>
      <c r="F35" s="13"/>
      <c r="G35" s="13"/>
      <c r="H35" s="13"/>
      <c r="I35" s="13"/>
      <c r="J35" s="7"/>
      <c r="K35" s="415"/>
    </row>
    <row r="36" spans="1:11" s="25" customFormat="1" ht="8.65" customHeight="1">
      <c r="A36" s="10" t="s">
        <v>40</v>
      </c>
      <c r="B36" s="19"/>
      <c r="C36" s="19"/>
      <c r="D36" s="4"/>
      <c r="E36" s="13">
        <v>2025342</v>
      </c>
      <c r="F36" s="13">
        <v>1960384</v>
      </c>
      <c r="G36" s="13">
        <v>1855836</v>
      </c>
      <c r="H36" s="13">
        <v>1774618</v>
      </c>
      <c r="I36" s="14">
        <v>1712138</v>
      </c>
      <c r="J36" s="7"/>
      <c r="K36" s="415"/>
    </row>
    <row r="37" spans="1:11" s="25" customFormat="1" ht="8.65" customHeight="1">
      <c r="A37" s="10" t="s">
        <v>41</v>
      </c>
      <c r="B37" s="19"/>
      <c r="C37" s="19"/>
      <c r="D37" s="4"/>
      <c r="E37" s="13">
        <v>25170</v>
      </c>
      <c r="F37" s="13">
        <v>25170</v>
      </c>
      <c r="G37" s="13">
        <v>25170</v>
      </c>
      <c r="H37" s="13">
        <v>20970</v>
      </c>
      <c r="I37" s="14">
        <v>16770</v>
      </c>
      <c r="J37" s="7"/>
      <c r="K37" s="415"/>
    </row>
    <row r="38" spans="1:11" s="23" customFormat="1" ht="8.65" customHeight="1">
      <c r="A38" s="10" t="s">
        <v>42</v>
      </c>
      <c r="B38" s="118"/>
      <c r="C38" s="118"/>
      <c r="D38" s="4"/>
      <c r="E38" s="13">
        <v>0</v>
      </c>
      <c r="F38" s="13">
        <v>0</v>
      </c>
      <c r="G38" s="13">
        <v>0</v>
      </c>
      <c r="H38" s="13">
        <v>0</v>
      </c>
      <c r="I38" s="14">
        <v>0</v>
      </c>
      <c r="J38" s="7"/>
      <c r="K38" s="414"/>
    </row>
    <row r="39" spans="1:11" s="25" customFormat="1" ht="8.65" customHeight="1">
      <c r="A39" s="10" t="s">
        <v>43</v>
      </c>
      <c r="B39" s="19"/>
      <c r="C39" s="19"/>
      <c r="D39" s="4"/>
      <c r="E39" s="13">
        <v>0</v>
      </c>
      <c r="F39" s="13">
        <v>0</v>
      </c>
      <c r="G39" s="13">
        <v>0</v>
      </c>
      <c r="H39" s="13">
        <v>0</v>
      </c>
      <c r="I39" s="14">
        <v>0</v>
      </c>
      <c r="J39" s="7"/>
      <c r="K39" s="415"/>
    </row>
    <row r="40" spans="1:11" s="23" customFormat="1" ht="8.65" customHeight="1">
      <c r="A40" s="10" t="s">
        <v>44</v>
      </c>
      <c r="B40" s="118"/>
      <c r="C40" s="118"/>
      <c r="D40" s="4"/>
      <c r="E40" s="13"/>
      <c r="F40" s="13"/>
      <c r="G40" s="13"/>
      <c r="H40" s="13"/>
      <c r="I40" s="13"/>
      <c r="J40" s="7"/>
      <c r="K40" s="414"/>
    </row>
    <row r="41" spans="1:11" s="23" customFormat="1" ht="8.65" customHeight="1">
      <c r="A41" s="10" t="s">
        <v>45</v>
      </c>
      <c r="B41" s="118"/>
      <c r="C41" s="118"/>
      <c r="D41" s="4"/>
      <c r="E41" s="13">
        <v>0</v>
      </c>
      <c r="F41" s="13">
        <v>0</v>
      </c>
      <c r="G41" s="13">
        <v>0</v>
      </c>
      <c r="H41" s="13">
        <v>1809</v>
      </c>
      <c r="I41" s="14">
        <v>5618</v>
      </c>
      <c r="J41" s="33">
        <v>7427</v>
      </c>
      <c r="K41" s="414"/>
    </row>
    <row r="42" spans="1:11" s="25" customFormat="1" ht="8.65" customHeight="1">
      <c r="A42" s="10" t="s">
        <v>46</v>
      </c>
      <c r="B42" s="19"/>
      <c r="C42" s="19"/>
      <c r="D42" s="4"/>
      <c r="E42" s="13"/>
      <c r="F42" s="13"/>
      <c r="G42" s="13"/>
      <c r="H42" s="13"/>
      <c r="I42" s="13"/>
      <c r="J42" s="7"/>
      <c r="K42" s="415"/>
    </row>
    <row r="43" spans="1:11" s="25" customFormat="1" ht="8.65" customHeight="1">
      <c r="A43" s="10" t="s">
        <v>47</v>
      </c>
      <c r="B43" s="19"/>
      <c r="C43" s="19"/>
      <c r="D43" s="4"/>
      <c r="E43" s="13">
        <v>0</v>
      </c>
      <c r="F43" s="13">
        <v>0</v>
      </c>
      <c r="G43" s="13">
        <v>0</v>
      </c>
      <c r="H43" s="13">
        <v>0</v>
      </c>
      <c r="I43" s="14">
        <v>0</v>
      </c>
      <c r="J43" s="7"/>
      <c r="K43" s="415"/>
    </row>
    <row r="44" spans="1:11" s="25" customFormat="1" ht="8.1" customHeight="1">
      <c r="A44" s="10"/>
      <c r="B44" s="19"/>
      <c r="C44" s="19"/>
      <c r="D44" s="4"/>
      <c r="E44" s="13"/>
      <c r="F44" s="13"/>
      <c r="G44" s="13"/>
      <c r="H44" s="13"/>
      <c r="I44" s="13"/>
      <c r="J44" s="7"/>
      <c r="K44" s="415"/>
    </row>
    <row r="45" spans="1:11" s="101" customFormat="1" ht="9.9499999999999993" customHeight="1">
      <c r="A45" s="46" t="s">
        <v>48</v>
      </c>
      <c r="B45" s="125"/>
      <c r="C45" s="125"/>
      <c r="D45" s="91"/>
      <c r="E45" s="55">
        <v>3628811</v>
      </c>
      <c r="F45" s="55">
        <v>3583335</v>
      </c>
      <c r="G45" s="55">
        <v>3383542</v>
      </c>
      <c r="H45" s="55">
        <v>3165213</v>
      </c>
      <c r="I45" s="55">
        <v>3889892</v>
      </c>
      <c r="J45" s="33">
        <v>17650793</v>
      </c>
      <c r="K45" s="415"/>
    </row>
    <row r="46" spans="1:11" s="25" customFormat="1" ht="8.65" customHeight="1">
      <c r="A46" s="2"/>
      <c r="B46" s="3"/>
      <c r="C46" s="3"/>
      <c r="D46" s="2"/>
      <c r="E46" s="7"/>
      <c r="F46" s="7"/>
      <c r="G46" s="7"/>
      <c r="H46" s="7"/>
      <c r="I46" s="7"/>
      <c r="J46" s="33">
        <v>17650793</v>
      </c>
      <c r="K46" s="415"/>
    </row>
    <row r="47" spans="1:11" s="23" customFormat="1" ht="9.9499999999999993" customHeight="1">
      <c r="A47" s="115" t="s">
        <v>49</v>
      </c>
      <c r="B47" s="7"/>
      <c r="C47" s="7"/>
      <c r="D47" s="1"/>
      <c r="E47" s="7"/>
      <c r="F47" s="7"/>
      <c r="G47" s="7"/>
      <c r="H47" s="7"/>
      <c r="I47" s="7"/>
      <c r="J47" s="7"/>
      <c r="K47" s="414"/>
    </row>
    <row r="48" spans="1:11" s="23" customFormat="1" ht="8.65" customHeight="1">
      <c r="A48" s="10" t="s">
        <v>50</v>
      </c>
      <c r="B48" s="118"/>
      <c r="C48" s="118"/>
      <c r="D48" s="4"/>
      <c r="E48" s="13"/>
      <c r="F48" s="13"/>
      <c r="G48" s="13"/>
      <c r="H48" s="13"/>
      <c r="I48" s="13"/>
      <c r="J48" s="7"/>
      <c r="K48" s="414"/>
    </row>
    <row r="49" spans="1:12" s="23" customFormat="1" ht="8.65" customHeight="1">
      <c r="A49" s="10" t="s">
        <v>51</v>
      </c>
      <c r="B49" s="118"/>
      <c r="C49" s="118"/>
      <c r="D49" s="4"/>
      <c r="E49" s="13">
        <v>163768</v>
      </c>
      <c r="F49" s="13">
        <v>10973</v>
      </c>
      <c r="G49" s="13">
        <v>9964</v>
      </c>
      <c r="H49" s="13">
        <v>9821</v>
      </c>
      <c r="I49" s="14">
        <v>8736</v>
      </c>
      <c r="J49" s="7"/>
      <c r="K49" s="414"/>
    </row>
    <row r="50" spans="1:12" s="23" customFormat="1" ht="8.65" customHeight="1">
      <c r="A50" s="10" t="s">
        <v>52</v>
      </c>
      <c r="B50" s="118"/>
      <c r="C50" s="118"/>
      <c r="D50" s="4"/>
      <c r="E50" s="13">
        <v>104436</v>
      </c>
      <c r="F50" s="13">
        <v>468552</v>
      </c>
      <c r="G50" s="13">
        <v>630474</v>
      </c>
      <c r="H50" s="13">
        <v>0</v>
      </c>
      <c r="I50" s="14">
        <v>0</v>
      </c>
      <c r="J50" s="7"/>
      <c r="K50" s="414"/>
    </row>
    <row r="51" spans="1:12" s="25" customFormat="1" ht="8.65" customHeight="1">
      <c r="A51" s="10" t="s">
        <v>53</v>
      </c>
      <c r="B51" s="19"/>
      <c r="C51" s="19"/>
      <c r="D51" s="4"/>
      <c r="E51" s="13">
        <v>1817628</v>
      </c>
      <c r="F51" s="13">
        <v>1676221</v>
      </c>
      <c r="G51" s="13">
        <v>1540371</v>
      </c>
      <c r="H51" s="13">
        <v>2025753</v>
      </c>
      <c r="I51" s="14">
        <v>2644078</v>
      </c>
      <c r="J51" s="7"/>
      <c r="K51" s="415"/>
    </row>
    <row r="52" spans="1:12" s="23" customFormat="1" ht="8.65" customHeight="1">
      <c r="A52" s="10" t="s">
        <v>228</v>
      </c>
      <c r="B52" s="118"/>
      <c r="C52" s="118"/>
      <c r="D52" s="4"/>
      <c r="E52" s="13">
        <v>0</v>
      </c>
      <c r="F52" s="13">
        <v>0</v>
      </c>
      <c r="G52" s="13">
        <v>0</v>
      </c>
      <c r="H52" s="13">
        <v>0</v>
      </c>
      <c r="I52" s="14">
        <v>0</v>
      </c>
      <c r="J52" s="7"/>
      <c r="K52" s="414"/>
    </row>
    <row r="53" spans="1:12" s="25" customFormat="1" ht="8.65" customHeight="1">
      <c r="A53" s="10" t="s">
        <v>54</v>
      </c>
      <c r="B53" s="19"/>
      <c r="C53" s="19"/>
      <c r="D53" s="4"/>
      <c r="E53" s="13">
        <v>0</v>
      </c>
      <c r="F53" s="13">
        <v>0</v>
      </c>
      <c r="G53" s="13">
        <v>0</v>
      </c>
      <c r="H53" s="13">
        <v>0</v>
      </c>
      <c r="I53" s="14">
        <v>0</v>
      </c>
      <c r="J53" s="7"/>
      <c r="K53" s="415"/>
    </row>
    <row r="54" spans="1:12" s="23" customFormat="1" ht="8.65" customHeight="1">
      <c r="A54" s="10" t="s">
        <v>55</v>
      </c>
      <c r="B54" s="118"/>
      <c r="C54" s="118"/>
      <c r="D54" s="4"/>
      <c r="E54" s="13">
        <v>422052</v>
      </c>
      <c r="F54" s="13">
        <v>584353</v>
      </c>
      <c r="G54" s="13">
        <v>248756</v>
      </c>
      <c r="H54" s="13">
        <v>234855</v>
      </c>
      <c r="I54" s="14">
        <v>198068</v>
      </c>
      <c r="J54" s="7"/>
      <c r="K54" s="414"/>
    </row>
    <row r="55" spans="1:12" s="23" customFormat="1" ht="8.65" customHeight="1">
      <c r="A55" s="10" t="s">
        <v>44</v>
      </c>
      <c r="B55" s="118"/>
      <c r="C55" s="118"/>
      <c r="D55" s="4"/>
      <c r="E55" s="13"/>
      <c r="F55" s="13"/>
      <c r="G55" s="13"/>
      <c r="H55" s="13"/>
      <c r="I55" s="13"/>
      <c r="J55" s="7"/>
      <c r="K55" s="414"/>
    </row>
    <row r="56" spans="1:12" s="23" customFormat="1" ht="8.65" customHeight="1">
      <c r="A56" s="10" t="s">
        <v>229</v>
      </c>
      <c r="B56" s="118"/>
      <c r="C56" s="118"/>
      <c r="D56" s="4"/>
      <c r="E56" s="13">
        <v>269244</v>
      </c>
      <c r="F56" s="13">
        <v>197330</v>
      </c>
      <c r="G56" s="13">
        <v>299510</v>
      </c>
      <c r="H56" s="13">
        <v>295900</v>
      </c>
      <c r="I56" s="14">
        <v>459087</v>
      </c>
      <c r="J56" s="33">
        <v>1521071</v>
      </c>
      <c r="K56" s="414"/>
    </row>
    <row r="57" spans="1:12" s="25" customFormat="1" ht="8.65" customHeight="1">
      <c r="A57" s="10" t="s">
        <v>56</v>
      </c>
      <c r="B57" s="19"/>
      <c r="C57" s="19"/>
      <c r="D57" s="4"/>
      <c r="E57" s="13"/>
      <c r="F57" s="13"/>
      <c r="G57" s="13"/>
      <c r="H57" s="13"/>
      <c r="I57" s="13"/>
      <c r="J57" s="7"/>
      <c r="K57" s="415"/>
    </row>
    <row r="58" spans="1:12" s="25" customFormat="1" ht="8.65" customHeight="1">
      <c r="A58" s="10" t="s">
        <v>57</v>
      </c>
      <c r="B58" s="19"/>
      <c r="C58" s="19"/>
      <c r="D58" s="4"/>
      <c r="E58" s="13">
        <v>851683</v>
      </c>
      <c r="F58" s="13">
        <v>645906</v>
      </c>
      <c r="G58" s="13">
        <v>654467</v>
      </c>
      <c r="H58" s="13">
        <v>598884</v>
      </c>
      <c r="I58" s="14">
        <v>579923</v>
      </c>
      <c r="J58" s="144"/>
      <c r="K58" s="415"/>
    </row>
    <row r="59" spans="1:12" s="25" customFormat="1" ht="8.1" customHeight="1">
      <c r="A59" s="10"/>
      <c r="B59" s="19"/>
      <c r="C59" s="19"/>
      <c r="D59" s="4"/>
      <c r="E59" s="13"/>
      <c r="F59" s="13"/>
      <c r="G59" s="13"/>
      <c r="H59" s="13"/>
      <c r="I59" s="13"/>
      <c r="J59" s="7"/>
      <c r="K59" s="415"/>
    </row>
    <row r="60" spans="1:12" s="43" customFormat="1" ht="9.9499999999999993" customHeight="1">
      <c r="A60" s="46" t="s">
        <v>58</v>
      </c>
      <c r="B60" s="120"/>
      <c r="C60" s="120"/>
      <c r="D60" s="91"/>
      <c r="E60" s="55">
        <v>3628811</v>
      </c>
      <c r="F60" s="55">
        <v>3583335</v>
      </c>
      <c r="G60" s="55">
        <v>3383542</v>
      </c>
      <c r="H60" s="55">
        <v>3165213</v>
      </c>
      <c r="I60" s="55">
        <v>3889892</v>
      </c>
      <c r="J60" s="108" t="s">
        <v>270</v>
      </c>
      <c r="K60" s="417"/>
      <c r="L60" s="143"/>
    </row>
    <row r="61" spans="1:12" s="25" customFormat="1" ht="9.9499999999999993" customHeight="1" thickBot="1">
      <c r="A61" s="2"/>
      <c r="B61" s="3"/>
      <c r="C61" s="3"/>
      <c r="D61" s="2"/>
      <c r="E61" s="7"/>
      <c r="F61" s="7"/>
      <c r="G61" s="7"/>
      <c r="H61" s="7"/>
      <c r="I61" s="7"/>
      <c r="J61" s="33">
        <v>17650793</v>
      </c>
      <c r="K61" s="415"/>
    </row>
    <row r="62" spans="1:12" s="25" customFormat="1" ht="11.1" customHeight="1" thickBot="1">
      <c r="A62" s="1145" t="s">
        <v>59</v>
      </c>
      <c r="B62" s="1146"/>
      <c r="C62" s="1147"/>
      <c r="D62" s="31"/>
      <c r="E62" s="3"/>
      <c r="F62" s="3"/>
      <c r="G62" s="3"/>
      <c r="H62" s="3"/>
      <c r="I62" s="3"/>
      <c r="J62" s="3"/>
      <c r="K62" s="415"/>
    </row>
    <row r="63" spans="1:12" s="23" customFormat="1" ht="9.9499999999999993" customHeight="1">
      <c r="A63" s="2"/>
      <c r="B63" s="7"/>
      <c r="C63" s="7"/>
      <c r="D63" s="2"/>
      <c r="E63" s="34"/>
      <c r="F63" s="34"/>
      <c r="G63" s="24"/>
      <c r="H63" s="24"/>
      <c r="I63" s="34"/>
      <c r="J63" s="7"/>
      <c r="K63" s="414"/>
    </row>
    <row r="64" spans="1:12" s="43" customFormat="1" ht="9.9499999999999993" customHeight="1">
      <c r="A64" s="42" t="s">
        <v>60</v>
      </c>
      <c r="B64" s="56"/>
      <c r="C64" s="56"/>
      <c r="D64" s="109"/>
      <c r="E64" s="56"/>
      <c r="F64" s="56"/>
      <c r="G64" s="56"/>
      <c r="H64" s="56"/>
      <c r="I64" s="56"/>
      <c r="J64" s="56"/>
      <c r="K64" s="414"/>
    </row>
    <row r="65" spans="1:11" s="25" customFormat="1" ht="8.85" customHeight="1">
      <c r="A65" s="2"/>
      <c r="B65" s="3"/>
      <c r="C65" s="3"/>
      <c r="D65" s="2"/>
      <c r="E65" s="7"/>
      <c r="F65" s="7"/>
      <c r="G65" s="7"/>
      <c r="H65" s="7"/>
      <c r="I65" s="7"/>
      <c r="J65" s="7"/>
      <c r="K65" s="415"/>
    </row>
    <row r="66" spans="1:11" s="43" customFormat="1" ht="9.9499999999999993" customHeight="1">
      <c r="A66" s="42" t="s">
        <v>61</v>
      </c>
      <c r="B66" s="56"/>
      <c r="C66" s="56"/>
      <c r="D66" s="42"/>
      <c r="E66" s="56"/>
      <c r="F66" s="56"/>
      <c r="G66" s="56"/>
      <c r="H66" s="56"/>
      <c r="I66" s="56"/>
      <c r="J66" s="56"/>
      <c r="K66" s="414"/>
    </row>
    <row r="67" spans="1:11" s="23" customFormat="1" ht="8.65" customHeight="1">
      <c r="A67" s="10" t="s">
        <v>62</v>
      </c>
      <c r="B67" s="118"/>
      <c r="C67" s="118"/>
      <c r="D67" s="4"/>
      <c r="E67" s="13">
        <v>226192</v>
      </c>
      <c r="F67" s="13">
        <v>248408</v>
      </c>
      <c r="G67" s="13">
        <v>216369</v>
      </c>
      <c r="H67" s="13">
        <v>222689</v>
      </c>
      <c r="I67" s="14">
        <v>252500</v>
      </c>
      <c r="J67" s="7"/>
      <c r="K67" s="414"/>
    </row>
    <row r="68" spans="1:11" s="23" customFormat="1" ht="8.65" customHeight="1">
      <c r="A68" s="10" t="s">
        <v>63</v>
      </c>
      <c r="B68" s="118"/>
      <c r="C68" s="118"/>
      <c r="D68" s="4"/>
      <c r="E68" s="13">
        <v>58489</v>
      </c>
      <c r="F68" s="13">
        <v>52437</v>
      </c>
      <c r="G68" s="13">
        <v>56047</v>
      </c>
      <c r="H68" s="13">
        <v>72515</v>
      </c>
      <c r="I68" s="14">
        <v>60368</v>
      </c>
      <c r="J68" s="7"/>
      <c r="K68" s="414"/>
    </row>
    <row r="69" spans="1:11" s="23" customFormat="1" ht="8.65" customHeight="1">
      <c r="A69" s="10" t="s">
        <v>64</v>
      </c>
      <c r="B69" s="118"/>
      <c r="C69" s="118"/>
      <c r="D69" s="4"/>
      <c r="E69" s="13">
        <v>778134</v>
      </c>
      <c r="F69" s="13">
        <v>842058</v>
      </c>
      <c r="G69" s="13">
        <v>873909</v>
      </c>
      <c r="H69" s="13">
        <v>876285</v>
      </c>
      <c r="I69" s="14">
        <v>894089</v>
      </c>
      <c r="J69" s="7"/>
      <c r="K69" s="414"/>
    </row>
    <row r="70" spans="1:11" s="23" customFormat="1" ht="8.65" customHeight="1">
      <c r="A70" s="10" t="s">
        <v>65</v>
      </c>
      <c r="B70" s="118"/>
      <c r="C70" s="118"/>
      <c r="D70" s="4"/>
      <c r="E70" s="13">
        <v>34855</v>
      </c>
      <c r="F70" s="13">
        <v>30673</v>
      </c>
      <c r="G70" s="13">
        <v>35113</v>
      </c>
      <c r="H70" s="13">
        <v>38654</v>
      </c>
      <c r="I70" s="14">
        <v>44827</v>
      </c>
      <c r="J70" s="7"/>
      <c r="K70" s="414"/>
    </row>
    <row r="71" spans="1:11" s="23" customFormat="1" ht="8.65" customHeight="1">
      <c r="A71" s="10" t="s">
        <v>66</v>
      </c>
      <c r="B71" s="118"/>
      <c r="C71" s="118"/>
      <c r="D71" s="4"/>
      <c r="E71" s="13">
        <v>22867</v>
      </c>
      <c r="F71" s="13">
        <v>20980</v>
      </c>
      <c r="G71" s="13">
        <v>20073</v>
      </c>
      <c r="H71" s="13">
        <v>19992</v>
      </c>
      <c r="I71" s="14">
        <v>18759</v>
      </c>
      <c r="J71" s="7"/>
      <c r="K71" s="414"/>
    </row>
    <row r="72" spans="1:11" s="23" customFormat="1" ht="8.65" customHeight="1">
      <c r="A72" s="10" t="s">
        <v>67</v>
      </c>
      <c r="B72" s="118"/>
      <c r="C72" s="118"/>
      <c r="D72" s="4"/>
      <c r="E72" s="13">
        <v>185135</v>
      </c>
      <c r="F72" s="13">
        <v>181456</v>
      </c>
      <c r="G72" s="13">
        <v>195811</v>
      </c>
      <c r="H72" s="13">
        <v>208078</v>
      </c>
      <c r="I72" s="14">
        <v>229313</v>
      </c>
      <c r="J72" s="7"/>
      <c r="K72" s="414"/>
    </row>
    <row r="73" spans="1:11" s="23" customFormat="1" ht="8.65" customHeight="1">
      <c r="A73" s="10" t="s">
        <v>68</v>
      </c>
      <c r="B73" s="118"/>
      <c r="C73" s="118"/>
      <c r="D73" s="4"/>
      <c r="E73" s="13">
        <v>187473</v>
      </c>
      <c r="F73" s="13">
        <v>186635</v>
      </c>
      <c r="G73" s="13">
        <v>151541</v>
      </c>
      <c r="H73" s="13">
        <v>170015</v>
      </c>
      <c r="I73" s="14">
        <v>189342</v>
      </c>
      <c r="J73" s="7"/>
      <c r="K73" s="414"/>
    </row>
    <row r="74" spans="1:11" s="23" customFormat="1" ht="8.65" customHeight="1">
      <c r="A74" s="10" t="s">
        <v>69</v>
      </c>
      <c r="B74" s="118"/>
      <c r="C74" s="118"/>
      <c r="D74" s="4"/>
      <c r="E74" s="13">
        <v>314731</v>
      </c>
      <c r="F74" s="13">
        <v>332247</v>
      </c>
      <c r="G74" s="13">
        <v>358507</v>
      </c>
      <c r="H74" s="13">
        <v>272579</v>
      </c>
      <c r="I74" s="14">
        <v>323070</v>
      </c>
      <c r="J74" s="7"/>
      <c r="K74" s="414"/>
    </row>
    <row r="75" spans="1:11" s="23" customFormat="1" ht="8.65" customHeight="1">
      <c r="A75" s="10" t="s">
        <v>70</v>
      </c>
      <c r="B75" s="118"/>
      <c r="C75" s="118"/>
      <c r="D75" s="4"/>
      <c r="E75" s="13">
        <v>47847</v>
      </c>
      <c r="F75" s="13">
        <v>69555</v>
      </c>
      <c r="G75" s="13">
        <v>70287</v>
      </c>
      <c r="H75" s="13">
        <v>45345</v>
      </c>
      <c r="I75" s="14">
        <v>52154</v>
      </c>
      <c r="J75" s="7"/>
      <c r="K75" s="414"/>
    </row>
    <row r="76" spans="1:11" s="23" customFormat="1" ht="8.65" customHeight="1">
      <c r="A76" s="10" t="s">
        <v>71</v>
      </c>
      <c r="B76" s="118"/>
      <c r="C76" s="118"/>
      <c r="D76" s="4"/>
      <c r="E76" s="13">
        <v>495831</v>
      </c>
      <c r="F76" s="13">
        <v>475610</v>
      </c>
      <c r="G76" s="13">
        <v>521358</v>
      </c>
      <c r="H76" s="13">
        <v>465490</v>
      </c>
      <c r="I76" s="14">
        <v>371674</v>
      </c>
      <c r="J76" s="7"/>
      <c r="K76" s="414"/>
    </row>
    <row r="77" spans="1:11" s="23" customFormat="1" ht="8.1" customHeight="1">
      <c r="A77" s="10"/>
      <c r="B77" s="118"/>
      <c r="C77" s="118"/>
      <c r="D77" s="4"/>
      <c r="E77" s="13"/>
      <c r="F77" s="13"/>
      <c r="G77" s="13"/>
      <c r="H77" s="13"/>
      <c r="I77" s="13"/>
      <c r="J77" s="7"/>
      <c r="K77" s="414"/>
    </row>
    <row r="78" spans="1:11" s="43" customFormat="1" ht="9.9499999999999993" customHeight="1">
      <c r="A78" s="46" t="s">
        <v>72</v>
      </c>
      <c r="B78" s="120"/>
      <c r="C78" s="120"/>
      <c r="D78" s="91"/>
      <c r="E78" s="55">
        <v>2351554</v>
      </c>
      <c r="F78" s="55">
        <v>2440059</v>
      </c>
      <c r="G78" s="55">
        <v>2499015</v>
      </c>
      <c r="H78" s="55">
        <v>2391642</v>
      </c>
      <c r="I78" s="55">
        <v>2436096</v>
      </c>
      <c r="J78" s="56"/>
      <c r="K78" s="414"/>
    </row>
    <row r="79" spans="1:11" s="23" customFormat="1" ht="8.85" customHeight="1">
      <c r="A79" s="2"/>
      <c r="B79" s="7"/>
      <c r="C79" s="7"/>
      <c r="D79" s="2"/>
      <c r="E79" s="22"/>
      <c r="F79" s="22"/>
      <c r="G79" s="24"/>
      <c r="H79" s="24"/>
      <c r="I79" s="22"/>
      <c r="J79" s="33">
        <v>12118366</v>
      </c>
      <c r="K79" s="414"/>
    </row>
    <row r="80" spans="1:11" s="43" customFormat="1" ht="9.9499999999999993" customHeight="1">
      <c r="A80" s="42" t="s">
        <v>74</v>
      </c>
      <c r="B80" s="56"/>
      <c r="C80" s="56"/>
      <c r="D80" s="42"/>
      <c r="E80" s="105"/>
      <c r="F80" s="105"/>
      <c r="G80" s="106"/>
      <c r="H80" s="106"/>
      <c r="I80" s="105"/>
      <c r="J80" s="56"/>
      <c r="K80" s="414"/>
    </row>
    <row r="81" spans="1:11" s="23" customFormat="1" ht="8.65" customHeight="1">
      <c r="A81" s="10" t="s">
        <v>62</v>
      </c>
      <c r="B81" s="118"/>
      <c r="C81" s="118"/>
      <c r="D81" s="4"/>
      <c r="E81" s="13">
        <v>39638</v>
      </c>
      <c r="F81" s="13">
        <v>35270</v>
      </c>
      <c r="G81" s="13">
        <v>32989</v>
      </c>
      <c r="H81" s="13">
        <v>28998</v>
      </c>
      <c r="I81" s="14">
        <v>71624</v>
      </c>
      <c r="J81" s="7"/>
      <c r="K81" s="414"/>
    </row>
    <row r="82" spans="1:11" s="23" customFormat="1" ht="8.65" customHeight="1">
      <c r="A82" s="10" t="s">
        <v>63</v>
      </c>
      <c r="B82" s="118"/>
      <c r="C82" s="118"/>
      <c r="D82" s="4"/>
      <c r="E82" s="13">
        <v>26784</v>
      </c>
      <c r="F82" s="13">
        <v>27387</v>
      </c>
      <c r="G82" s="13">
        <v>24254</v>
      </c>
      <c r="H82" s="13">
        <v>22739</v>
      </c>
      <c r="I82" s="14">
        <v>21691</v>
      </c>
      <c r="J82" s="7"/>
      <c r="K82" s="414"/>
    </row>
    <row r="83" spans="1:11" s="23" customFormat="1" ht="8.65" customHeight="1">
      <c r="A83" s="10" t="s">
        <v>64</v>
      </c>
      <c r="B83" s="118"/>
      <c r="C83" s="118"/>
      <c r="D83" s="4"/>
      <c r="E83" s="13">
        <v>313676</v>
      </c>
      <c r="F83" s="13">
        <v>288696</v>
      </c>
      <c r="G83" s="13">
        <v>305831</v>
      </c>
      <c r="H83" s="13">
        <v>356196</v>
      </c>
      <c r="I83" s="14">
        <v>340129</v>
      </c>
      <c r="J83" s="7"/>
      <c r="K83" s="414"/>
    </row>
    <row r="84" spans="1:11" s="23" customFormat="1" ht="8.65" customHeight="1">
      <c r="A84" s="10" t="s">
        <v>65</v>
      </c>
      <c r="B84" s="118"/>
      <c r="C84" s="118"/>
      <c r="D84" s="4"/>
      <c r="E84" s="13">
        <v>0</v>
      </c>
      <c r="F84" s="13">
        <v>130</v>
      </c>
      <c r="G84" s="13">
        <v>40</v>
      </c>
      <c r="H84" s="13">
        <v>40</v>
      </c>
      <c r="I84" s="14">
        <v>0</v>
      </c>
      <c r="J84" s="7"/>
      <c r="K84" s="414"/>
    </row>
    <row r="85" spans="1:11" s="23" customFormat="1" ht="8.65" customHeight="1">
      <c r="A85" s="10" t="s">
        <v>66</v>
      </c>
      <c r="B85" s="118"/>
      <c r="C85" s="118"/>
      <c r="D85" s="4"/>
      <c r="E85" s="13">
        <v>7233</v>
      </c>
      <c r="F85" s="13">
        <v>0</v>
      </c>
      <c r="G85" s="13">
        <v>0</v>
      </c>
      <c r="H85" s="13">
        <v>0</v>
      </c>
      <c r="I85" s="14">
        <v>0</v>
      </c>
      <c r="J85" s="7"/>
      <c r="K85" s="414"/>
    </row>
    <row r="86" spans="1:11" s="23" customFormat="1" ht="8.65" customHeight="1">
      <c r="A86" s="10" t="s">
        <v>67</v>
      </c>
      <c r="B86" s="118"/>
      <c r="C86" s="118"/>
      <c r="D86" s="4"/>
      <c r="E86" s="13">
        <v>647</v>
      </c>
      <c r="F86" s="13">
        <v>814</v>
      </c>
      <c r="G86" s="13">
        <v>827</v>
      </c>
      <c r="H86" s="13">
        <v>819</v>
      </c>
      <c r="I86" s="14">
        <v>957</v>
      </c>
      <c r="J86" s="7"/>
      <c r="K86" s="414"/>
    </row>
    <row r="87" spans="1:11" s="23" customFormat="1" ht="8.65" customHeight="1">
      <c r="A87" s="10" t="s">
        <v>68</v>
      </c>
      <c r="B87" s="118"/>
      <c r="C87" s="118"/>
      <c r="D87" s="4"/>
      <c r="E87" s="13">
        <v>44850</v>
      </c>
      <c r="F87" s="13">
        <v>38513</v>
      </c>
      <c r="G87" s="13">
        <v>36144</v>
      </c>
      <c r="H87" s="13">
        <v>41291</v>
      </c>
      <c r="I87" s="14">
        <v>46375</v>
      </c>
      <c r="J87" s="7"/>
      <c r="K87" s="414"/>
    </row>
    <row r="88" spans="1:11" s="23" customFormat="1" ht="8.65" customHeight="1">
      <c r="A88" s="10" t="s">
        <v>69</v>
      </c>
      <c r="B88" s="118"/>
      <c r="C88" s="118"/>
      <c r="D88" s="4"/>
      <c r="E88" s="13">
        <v>282402</v>
      </c>
      <c r="F88" s="13">
        <v>302118</v>
      </c>
      <c r="G88" s="13">
        <v>327909</v>
      </c>
      <c r="H88" s="13">
        <v>244901</v>
      </c>
      <c r="I88" s="14">
        <v>284906</v>
      </c>
      <c r="J88" s="7"/>
      <c r="K88" s="414"/>
    </row>
    <row r="89" spans="1:11" s="23" customFormat="1" ht="8.65" customHeight="1">
      <c r="A89" s="10" t="s">
        <v>70</v>
      </c>
      <c r="B89" s="118"/>
      <c r="C89" s="118"/>
      <c r="D89" s="4"/>
      <c r="E89" s="13">
        <v>70880</v>
      </c>
      <c r="F89" s="13">
        <v>105214</v>
      </c>
      <c r="G89" s="13">
        <v>104280</v>
      </c>
      <c r="H89" s="13">
        <v>99346</v>
      </c>
      <c r="I89" s="14">
        <v>80266</v>
      </c>
      <c r="J89" s="7"/>
      <c r="K89" s="414"/>
    </row>
    <row r="90" spans="1:11" s="23" customFormat="1" ht="8.65" customHeight="1">
      <c r="A90" s="10" t="s">
        <v>71</v>
      </c>
      <c r="B90" s="118"/>
      <c r="C90" s="118"/>
      <c r="D90" s="4"/>
      <c r="E90" s="13">
        <v>1279722</v>
      </c>
      <c r="F90" s="13">
        <v>1428701</v>
      </c>
      <c r="G90" s="13">
        <v>1675302</v>
      </c>
      <c r="H90" s="13">
        <v>1541729</v>
      </c>
      <c r="I90" s="14">
        <v>1571187</v>
      </c>
      <c r="J90" s="7"/>
      <c r="K90" s="414"/>
    </row>
    <row r="91" spans="1:11" s="23" customFormat="1" ht="8.1" customHeight="1">
      <c r="A91" s="10"/>
      <c r="B91" s="118"/>
      <c r="C91" s="118"/>
      <c r="D91" s="4"/>
      <c r="E91" s="13"/>
      <c r="F91" s="13"/>
      <c r="G91" s="13"/>
      <c r="H91" s="13" t="s">
        <v>75</v>
      </c>
      <c r="I91" s="13"/>
      <c r="J91" s="7"/>
      <c r="K91" s="414"/>
    </row>
    <row r="92" spans="1:11" s="114" customFormat="1" ht="9.9499999999999993" customHeight="1">
      <c r="A92" s="46" t="s">
        <v>76</v>
      </c>
      <c r="B92" s="126"/>
      <c r="C92" s="126"/>
      <c r="D92" s="91"/>
      <c r="E92" s="55">
        <v>2065832</v>
      </c>
      <c r="F92" s="55">
        <v>2226843</v>
      </c>
      <c r="G92" s="55">
        <v>2507576</v>
      </c>
      <c r="H92" s="55">
        <v>2336059</v>
      </c>
      <c r="I92" s="55">
        <v>2417135</v>
      </c>
      <c r="J92" s="113">
        <v>11553445</v>
      </c>
      <c r="K92" s="414"/>
    </row>
    <row r="93" spans="1:11" s="40" customFormat="1" ht="12" customHeight="1">
      <c r="A93" s="145">
        <v>52</v>
      </c>
      <c r="B93" s="127" t="s">
        <v>314</v>
      </c>
      <c r="C93" s="39"/>
      <c r="D93" s="1144" t="s">
        <v>29</v>
      </c>
      <c r="E93" s="1144"/>
      <c r="F93" s="1144"/>
      <c r="G93" s="1144"/>
      <c r="H93" s="1144"/>
      <c r="I93" s="76" t="s">
        <v>241</v>
      </c>
      <c r="J93" s="39"/>
      <c r="K93" s="415"/>
    </row>
    <row r="94" spans="1:11" s="41" customFormat="1" ht="9.9499999999999993" customHeight="1">
      <c r="A94" s="128"/>
      <c r="B94" s="29"/>
      <c r="C94" s="29"/>
      <c r="D94" s="27"/>
      <c r="E94" s="27"/>
      <c r="F94" s="27"/>
      <c r="G94" s="27"/>
      <c r="H94" s="27"/>
      <c r="I94" s="26"/>
      <c r="J94" s="29"/>
      <c r="K94" s="415"/>
    </row>
    <row r="95" spans="1:11" s="25" customFormat="1" ht="9.9499999999999993" customHeight="1" thickBot="1">
      <c r="A95" s="1"/>
      <c r="B95" s="3"/>
      <c r="C95" s="3"/>
      <c r="D95" s="94" t="s">
        <v>31</v>
      </c>
      <c r="E95" s="95">
        <v>2005</v>
      </c>
      <c r="F95" s="95">
        <v>2006</v>
      </c>
      <c r="G95" s="95">
        <v>2007</v>
      </c>
      <c r="H95" s="95">
        <v>2008</v>
      </c>
      <c r="I95" s="95">
        <v>2009</v>
      </c>
      <c r="J95" s="3"/>
      <c r="K95" s="415"/>
    </row>
    <row r="96" spans="1:11" s="25" customFormat="1" ht="9.9499999999999993" customHeight="1" thickBot="1">
      <c r="A96" s="1145" t="s">
        <v>73</v>
      </c>
      <c r="B96" s="1146"/>
      <c r="C96" s="1147"/>
      <c r="D96" s="31"/>
      <c r="E96" s="3"/>
      <c r="F96" s="3"/>
      <c r="G96" s="3"/>
      <c r="H96" s="3"/>
      <c r="I96" s="3"/>
      <c r="J96" s="3"/>
      <c r="K96" s="415"/>
    </row>
    <row r="97" spans="1:11" s="23" customFormat="1" ht="9.9499999999999993" customHeight="1">
      <c r="A97" s="2"/>
      <c r="B97" s="7"/>
      <c r="C97" s="7"/>
      <c r="D97" s="2"/>
      <c r="E97" s="7"/>
      <c r="F97" s="7"/>
      <c r="G97" s="7"/>
      <c r="H97" s="7"/>
      <c r="I97" s="7"/>
      <c r="J97" s="7"/>
      <c r="K97" s="414"/>
    </row>
    <row r="98" spans="1:11" s="43" customFormat="1" ht="9.9499999999999993" customHeight="1">
      <c r="A98" s="42" t="s">
        <v>77</v>
      </c>
      <c r="B98" s="56"/>
      <c r="C98" s="56"/>
      <c r="D98" s="109"/>
      <c r="E98" s="105"/>
      <c r="F98" s="105"/>
      <c r="G98" s="106"/>
      <c r="H98" s="106"/>
      <c r="I98" s="105"/>
      <c r="J98" s="56"/>
      <c r="K98" s="414"/>
    </row>
    <row r="99" spans="1:11" s="23" customFormat="1" ht="8.65" customHeight="1">
      <c r="A99" s="10" t="s">
        <v>62</v>
      </c>
      <c r="B99" s="118"/>
      <c r="C99" s="118"/>
      <c r="D99" s="4"/>
      <c r="E99" s="13">
        <v>-186554</v>
      </c>
      <c r="F99" s="13">
        <v>-213138</v>
      </c>
      <c r="G99" s="13">
        <v>-183380</v>
      </c>
      <c r="H99" s="13">
        <v>-193691</v>
      </c>
      <c r="I99" s="13">
        <v>-180876</v>
      </c>
      <c r="J99" s="7"/>
      <c r="K99" s="414"/>
    </row>
    <row r="100" spans="1:11" s="23" customFormat="1" ht="8.65" customHeight="1">
      <c r="A100" s="10" t="s">
        <v>63</v>
      </c>
      <c r="B100" s="118"/>
      <c r="C100" s="118"/>
      <c r="D100" s="4"/>
      <c r="E100" s="13">
        <v>-31705</v>
      </c>
      <c r="F100" s="13">
        <v>-25050</v>
      </c>
      <c r="G100" s="13">
        <v>-31793</v>
      </c>
      <c r="H100" s="13">
        <v>-49776</v>
      </c>
      <c r="I100" s="13">
        <v>-38677</v>
      </c>
      <c r="J100" s="7"/>
      <c r="K100" s="414"/>
    </row>
    <row r="101" spans="1:11" s="23" customFormat="1" ht="8.65" customHeight="1">
      <c r="A101" s="10" t="s">
        <v>64</v>
      </c>
      <c r="B101" s="118"/>
      <c r="C101" s="118"/>
      <c r="D101" s="4"/>
      <c r="E101" s="13">
        <v>-464458</v>
      </c>
      <c r="F101" s="13">
        <v>-553362</v>
      </c>
      <c r="G101" s="13">
        <v>-568078</v>
      </c>
      <c r="H101" s="13">
        <v>-520089</v>
      </c>
      <c r="I101" s="13">
        <v>-553960</v>
      </c>
      <c r="J101" s="7"/>
      <c r="K101" s="414"/>
    </row>
    <row r="102" spans="1:11" s="23" customFormat="1" ht="8.65" customHeight="1">
      <c r="A102" s="10" t="s">
        <v>65</v>
      </c>
      <c r="B102" s="118"/>
      <c r="C102" s="118"/>
      <c r="D102" s="4"/>
      <c r="E102" s="13">
        <v>-34855</v>
      </c>
      <c r="F102" s="13">
        <v>-30543</v>
      </c>
      <c r="G102" s="13">
        <v>-35073</v>
      </c>
      <c r="H102" s="13">
        <v>-38614</v>
      </c>
      <c r="I102" s="13">
        <v>-44827</v>
      </c>
      <c r="J102" s="7"/>
      <c r="K102" s="414"/>
    </row>
    <row r="103" spans="1:11" s="23" customFormat="1" ht="8.65" customHeight="1">
      <c r="A103" s="10" t="s">
        <v>66</v>
      </c>
      <c r="B103" s="118"/>
      <c r="C103" s="118"/>
      <c r="D103" s="4"/>
      <c r="E103" s="13">
        <v>-15634</v>
      </c>
      <c r="F103" s="13">
        <v>-20980</v>
      </c>
      <c r="G103" s="13">
        <v>-20073</v>
      </c>
      <c r="H103" s="13">
        <v>-19992</v>
      </c>
      <c r="I103" s="13">
        <v>-18759</v>
      </c>
      <c r="J103" s="7"/>
      <c r="K103" s="414"/>
    </row>
    <row r="104" spans="1:11" s="23" customFormat="1" ht="8.65" customHeight="1">
      <c r="A104" s="10" t="s">
        <v>67</v>
      </c>
      <c r="B104" s="118"/>
      <c r="C104" s="118"/>
      <c r="D104" s="4"/>
      <c r="E104" s="13">
        <v>-184488</v>
      </c>
      <c r="F104" s="13">
        <v>-180642</v>
      </c>
      <c r="G104" s="13">
        <v>-194984</v>
      </c>
      <c r="H104" s="13">
        <v>-207259</v>
      </c>
      <c r="I104" s="13">
        <v>-228356</v>
      </c>
      <c r="J104" s="7"/>
      <c r="K104" s="414"/>
    </row>
    <row r="105" spans="1:11" s="23" customFormat="1" ht="8.65" customHeight="1">
      <c r="A105" s="10" t="s">
        <v>68</v>
      </c>
      <c r="B105" s="118"/>
      <c r="C105" s="118"/>
      <c r="D105" s="4"/>
      <c r="E105" s="13">
        <v>-142623</v>
      </c>
      <c r="F105" s="13">
        <v>-148122</v>
      </c>
      <c r="G105" s="13">
        <v>-115397</v>
      </c>
      <c r="H105" s="13">
        <v>-128724</v>
      </c>
      <c r="I105" s="13">
        <v>-142967</v>
      </c>
      <c r="J105" s="7"/>
      <c r="K105" s="414"/>
    </row>
    <row r="106" spans="1:11" s="23" customFormat="1" ht="8.65" customHeight="1">
      <c r="A106" s="10" t="s">
        <v>69</v>
      </c>
      <c r="B106" s="118"/>
      <c r="C106" s="118"/>
      <c r="D106" s="4"/>
      <c r="E106" s="13">
        <v>-32329</v>
      </c>
      <c r="F106" s="13">
        <v>-30129</v>
      </c>
      <c r="G106" s="13">
        <v>-30598</v>
      </c>
      <c r="H106" s="13">
        <v>-27678</v>
      </c>
      <c r="I106" s="13">
        <v>-38164</v>
      </c>
      <c r="J106" s="7"/>
      <c r="K106" s="414"/>
    </row>
    <row r="107" spans="1:11" s="23" customFormat="1" ht="8.65" customHeight="1">
      <c r="A107" s="10" t="s">
        <v>70</v>
      </c>
      <c r="B107" s="118"/>
      <c r="C107" s="118"/>
      <c r="D107" s="4"/>
      <c r="E107" s="13">
        <v>23033</v>
      </c>
      <c r="F107" s="13">
        <v>35659</v>
      </c>
      <c r="G107" s="13">
        <v>33993</v>
      </c>
      <c r="H107" s="13">
        <v>54001</v>
      </c>
      <c r="I107" s="13">
        <v>28112</v>
      </c>
      <c r="J107" s="7"/>
      <c r="K107" s="414"/>
    </row>
    <row r="108" spans="1:11" s="23" customFormat="1" ht="8.65" customHeight="1">
      <c r="A108" s="10" t="s">
        <v>71</v>
      </c>
      <c r="B108" s="118"/>
      <c r="C108" s="118"/>
      <c r="D108" s="4"/>
      <c r="E108" s="13">
        <v>783891</v>
      </c>
      <c r="F108" s="13">
        <v>953091</v>
      </c>
      <c r="G108" s="13">
        <v>1153944</v>
      </c>
      <c r="H108" s="13">
        <v>1076239</v>
      </c>
      <c r="I108" s="13">
        <v>1199513</v>
      </c>
      <c r="J108" s="7"/>
      <c r="K108" s="414"/>
    </row>
    <row r="109" spans="1:11" s="23" customFormat="1" ht="8.65" customHeight="1">
      <c r="A109" s="10"/>
      <c r="B109" s="118"/>
      <c r="C109" s="118"/>
      <c r="D109" s="4"/>
      <c r="E109" s="13"/>
      <c r="F109" s="13"/>
      <c r="G109" s="13"/>
      <c r="H109" s="13"/>
      <c r="I109" s="13"/>
      <c r="J109" s="7"/>
      <c r="K109" s="414"/>
    </row>
    <row r="110" spans="1:11" s="43" customFormat="1" ht="9.9499999999999993" customHeight="1">
      <c r="A110" s="110" t="s">
        <v>262</v>
      </c>
      <c r="B110" s="120"/>
      <c r="C110" s="120"/>
      <c r="D110" s="112"/>
      <c r="E110" s="90">
        <v>-285722</v>
      </c>
      <c r="F110" s="90">
        <v>-213216</v>
      </c>
      <c r="G110" s="90">
        <v>8561</v>
      </c>
      <c r="H110" s="90">
        <v>-55583</v>
      </c>
      <c r="I110" s="90">
        <v>-18961</v>
      </c>
      <c r="J110" s="111">
        <v>-564921</v>
      </c>
      <c r="K110" s="414"/>
    </row>
    <row r="111" spans="1:11" s="23" customFormat="1" ht="9.9499999999999993" customHeight="1">
      <c r="A111" s="2"/>
      <c r="B111" s="7"/>
      <c r="C111" s="7"/>
      <c r="D111" s="2"/>
      <c r="E111" s="22"/>
      <c r="F111" s="22"/>
      <c r="G111" s="24"/>
      <c r="H111" s="24"/>
      <c r="I111" s="22"/>
      <c r="J111" s="7"/>
      <c r="K111" s="414"/>
    </row>
    <row r="112" spans="1:11" s="43" customFormat="1" ht="9.9499999999999993" customHeight="1">
      <c r="A112" s="42" t="s">
        <v>78</v>
      </c>
      <c r="B112" s="56"/>
      <c r="C112" s="56"/>
      <c r="D112" s="109"/>
      <c r="E112" s="56"/>
      <c r="F112" s="56"/>
      <c r="G112" s="56"/>
      <c r="H112" s="56"/>
      <c r="I112" s="56"/>
      <c r="J112" s="56"/>
      <c r="K112" s="414"/>
    </row>
    <row r="113" spans="1:12" s="25" customFormat="1" ht="8.85" customHeight="1">
      <c r="A113" s="2"/>
      <c r="B113" s="3"/>
      <c r="C113" s="3"/>
      <c r="D113" s="2"/>
      <c r="E113" s="7"/>
      <c r="F113" s="7"/>
      <c r="G113" s="7"/>
      <c r="H113" s="7"/>
      <c r="I113" s="7"/>
      <c r="J113" s="7"/>
      <c r="K113" s="415"/>
    </row>
    <row r="114" spans="1:12" s="43" customFormat="1" ht="9.9499999999999993" customHeight="1">
      <c r="A114" s="42" t="s">
        <v>61</v>
      </c>
      <c r="B114" s="56"/>
      <c r="C114" s="56"/>
      <c r="D114" s="109"/>
      <c r="E114" s="105"/>
      <c r="F114" s="105"/>
      <c r="G114" s="106"/>
      <c r="H114" s="106"/>
      <c r="I114" s="105"/>
      <c r="J114" s="56"/>
      <c r="K114" s="414"/>
    </row>
    <row r="115" spans="1:12" s="23" customFormat="1" ht="8.65" customHeight="1">
      <c r="A115" s="10" t="s">
        <v>79</v>
      </c>
      <c r="B115" s="118"/>
      <c r="C115" s="118"/>
      <c r="D115" s="4"/>
      <c r="E115" s="13">
        <v>634953</v>
      </c>
      <c r="F115" s="13">
        <v>656901</v>
      </c>
      <c r="G115" s="13">
        <v>630576</v>
      </c>
      <c r="H115" s="13">
        <v>654070</v>
      </c>
      <c r="I115" s="14">
        <v>697325</v>
      </c>
      <c r="J115" s="7"/>
      <c r="K115" s="414"/>
    </row>
    <row r="116" spans="1:12" s="23" customFormat="1" ht="8.65" customHeight="1">
      <c r="A116" s="10" t="s">
        <v>80</v>
      </c>
      <c r="B116" s="118"/>
      <c r="C116" s="118"/>
      <c r="D116" s="4"/>
      <c r="E116" s="13">
        <v>441558</v>
      </c>
      <c r="F116" s="13">
        <v>507787</v>
      </c>
      <c r="G116" s="13">
        <v>447080</v>
      </c>
      <c r="H116" s="13">
        <v>468883</v>
      </c>
      <c r="I116" s="14">
        <v>458692</v>
      </c>
      <c r="J116" s="7"/>
      <c r="K116" s="414"/>
    </row>
    <row r="117" spans="1:12" s="23" customFormat="1" ht="8.65" customHeight="1">
      <c r="A117" s="10" t="s">
        <v>81</v>
      </c>
      <c r="B117" s="118"/>
      <c r="C117" s="118"/>
      <c r="D117" s="4"/>
      <c r="E117" s="13">
        <v>72898</v>
      </c>
      <c r="F117" s="13">
        <v>76422</v>
      </c>
      <c r="G117" s="13">
        <v>80534</v>
      </c>
      <c r="H117" s="13">
        <v>67575</v>
      </c>
      <c r="I117" s="14">
        <v>50344</v>
      </c>
      <c r="J117" s="7"/>
      <c r="K117" s="414"/>
    </row>
    <row r="118" spans="1:12" s="23" customFormat="1" ht="8.65" customHeight="1">
      <c r="A118" s="10" t="s">
        <v>82</v>
      </c>
      <c r="B118" s="118"/>
      <c r="C118" s="118"/>
      <c r="D118" s="4"/>
      <c r="E118" s="13">
        <v>115726</v>
      </c>
      <c r="F118" s="13">
        <v>103126</v>
      </c>
      <c r="G118" s="13">
        <v>145903</v>
      </c>
      <c r="H118" s="13">
        <v>119464</v>
      </c>
      <c r="I118" s="14">
        <v>124866</v>
      </c>
      <c r="J118" s="7"/>
      <c r="K118" s="414"/>
    </row>
    <row r="119" spans="1:12" s="23" customFormat="1" ht="8.65" customHeight="1">
      <c r="A119" s="10" t="s">
        <v>83</v>
      </c>
      <c r="B119" s="118"/>
      <c r="C119" s="118"/>
      <c r="D119" s="4"/>
      <c r="E119" s="13">
        <v>364</v>
      </c>
      <c r="F119" s="13">
        <v>364</v>
      </c>
      <c r="G119" s="13">
        <v>363</v>
      </c>
      <c r="H119" s="13">
        <v>274</v>
      </c>
      <c r="I119" s="14">
        <v>452</v>
      </c>
      <c r="J119" s="7"/>
      <c r="K119" s="414"/>
    </row>
    <row r="120" spans="1:12" s="23" customFormat="1" ht="8.65" customHeight="1">
      <c r="A120" s="10" t="s">
        <v>84</v>
      </c>
      <c r="B120" s="118"/>
      <c r="C120" s="118"/>
      <c r="D120" s="4"/>
      <c r="E120" s="13">
        <v>390270</v>
      </c>
      <c r="F120" s="13">
        <v>445445</v>
      </c>
      <c r="G120" s="13">
        <v>430850</v>
      </c>
      <c r="H120" s="13">
        <v>424549</v>
      </c>
      <c r="I120" s="14">
        <v>470418</v>
      </c>
      <c r="J120" s="7"/>
      <c r="K120" s="414"/>
    </row>
    <row r="121" spans="1:12" s="23" customFormat="1" ht="8.65" customHeight="1">
      <c r="A121" s="10" t="s">
        <v>85</v>
      </c>
      <c r="B121" s="118"/>
      <c r="C121" s="118"/>
      <c r="D121" s="4"/>
      <c r="E121" s="13">
        <v>571842</v>
      </c>
      <c r="F121" s="13">
        <v>533599</v>
      </c>
      <c r="G121" s="13">
        <v>564853</v>
      </c>
      <c r="H121" s="13">
        <v>563052</v>
      </c>
      <c r="I121" s="14">
        <v>522030</v>
      </c>
      <c r="J121" s="7"/>
      <c r="K121" s="414"/>
    </row>
    <row r="122" spans="1:12" s="23" customFormat="1" ht="8.65" customHeight="1">
      <c r="A122" s="10" t="s">
        <v>86</v>
      </c>
      <c r="B122" s="118"/>
      <c r="C122" s="118"/>
      <c r="D122" s="4"/>
      <c r="E122" s="13">
        <v>20119</v>
      </c>
      <c r="F122" s="13">
        <v>20177</v>
      </c>
      <c r="G122" s="13">
        <v>20052</v>
      </c>
      <c r="H122" s="13">
        <v>19835</v>
      </c>
      <c r="I122" s="14">
        <v>18922</v>
      </c>
      <c r="J122" s="7"/>
      <c r="K122" s="414"/>
    </row>
    <row r="123" spans="1:12" s="23" customFormat="1" ht="8.65" customHeight="1">
      <c r="A123" s="10" t="s">
        <v>87</v>
      </c>
      <c r="B123" s="118"/>
      <c r="C123" s="118"/>
      <c r="D123" s="4"/>
      <c r="E123" s="13">
        <v>12586</v>
      </c>
      <c r="F123" s="13">
        <v>16084</v>
      </c>
      <c r="G123" s="13">
        <v>95620</v>
      </c>
      <c r="H123" s="13">
        <v>15674</v>
      </c>
      <c r="I123" s="14">
        <v>24482</v>
      </c>
      <c r="J123" s="7"/>
      <c r="K123" s="414"/>
    </row>
    <row r="124" spans="1:12" s="23" customFormat="1" ht="8.65" customHeight="1">
      <c r="A124" s="10" t="s">
        <v>88</v>
      </c>
      <c r="B124" s="118"/>
      <c r="C124" s="118"/>
      <c r="D124" s="4"/>
      <c r="E124" s="13">
        <v>91238</v>
      </c>
      <c r="F124" s="13">
        <v>80154</v>
      </c>
      <c r="G124" s="13">
        <v>83184</v>
      </c>
      <c r="H124" s="13">
        <v>58266</v>
      </c>
      <c r="I124" s="14">
        <v>68565</v>
      </c>
      <c r="J124" s="33">
        <v>381407</v>
      </c>
      <c r="K124" s="414"/>
    </row>
    <row r="125" spans="1:12" s="23" customFormat="1" ht="8.65" customHeight="1">
      <c r="A125" s="10"/>
      <c r="B125" s="118"/>
      <c r="C125" s="118"/>
      <c r="D125" s="4"/>
      <c r="E125" s="13"/>
      <c r="F125" s="13"/>
      <c r="G125" s="13"/>
      <c r="H125" s="13"/>
      <c r="I125" s="13"/>
      <c r="J125" s="7"/>
      <c r="K125" s="414"/>
    </row>
    <row r="126" spans="1:12" s="43" customFormat="1" ht="9.9499999999999993" customHeight="1">
      <c r="A126" s="46" t="s">
        <v>72</v>
      </c>
      <c r="B126" s="120"/>
      <c r="C126" s="120"/>
      <c r="D126" s="91"/>
      <c r="E126" s="55">
        <v>2351554</v>
      </c>
      <c r="F126" s="55">
        <v>2440059</v>
      </c>
      <c r="G126" s="55">
        <v>2499015</v>
      </c>
      <c r="H126" s="55">
        <v>2391642</v>
      </c>
      <c r="I126" s="55">
        <v>2436096</v>
      </c>
      <c r="J126" s="108" t="s">
        <v>270</v>
      </c>
      <c r="K126" s="414"/>
      <c r="L126" s="143"/>
    </row>
    <row r="127" spans="1:12" s="25" customFormat="1" ht="8.85" customHeight="1">
      <c r="A127" s="403" t="s">
        <v>457</v>
      </c>
      <c r="B127" s="404"/>
      <c r="C127" s="404"/>
      <c r="D127" s="403"/>
      <c r="E127" s="405">
        <f>E126-E122-E123-E124</f>
        <v>2227611</v>
      </c>
      <c r="F127" s="405">
        <f>F126-F122-F123-F124</f>
        <v>2323644</v>
      </c>
      <c r="G127" s="405">
        <f>G126-G122-G123-G124</f>
        <v>2300159</v>
      </c>
      <c r="H127" s="405">
        <f>H126-H122-H123-H124</f>
        <v>2297867</v>
      </c>
      <c r="I127" s="405">
        <f>I126-I122-I123-I124</f>
        <v>2324127</v>
      </c>
      <c r="J127" s="33">
        <v>12118366</v>
      </c>
      <c r="K127" s="414">
        <f>SUM(E127:I127)</f>
        <v>11473408</v>
      </c>
    </row>
    <row r="128" spans="1:12" s="25" customFormat="1" ht="9.9499999999999993" customHeight="1">
      <c r="A128" s="42" t="s">
        <v>74</v>
      </c>
      <c r="B128" s="7"/>
      <c r="C128" s="7"/>
      <c r="D128" s="2"/>
      <c r="E128" s="22"/>
      <c r="F128" s="22"/>
      <c r="G128" s="24"/>
      <c r="H128" s="24"/>
      <c r="I128" s="22"/>
      <c r="J128" s="7"/>
      <c r="K128" s="414"/>
    </row>
    <row r="129" spans="1:12" s="25" customFormat="1" ht="8.65" customHeight="1">
      <c r="A129" s="10" t="s">
        <v>89</v>
      </c>
      <c r="B129" s="118"/>
      <c r="C129" s="118"/>
      <c r="D129" s="4"/>
      <c r="E129" s="13">
        <v>1136143</v>
      </c>
      <c r="F129" s="13">
        <v>1270277</v>
      </c>
      <c r="G129" s="13">
        <v>1527612</v>
      </c>
      <c r="H129" s="13">
        <v>1403269</v>
      </c>
      <c r="I129" s="14">
        <v>1448444</v>
      </c>
      <c r="J129" s="7"/>
      <c r="K129" s="414"/>
    </row>
    <row r="130" spans="1:12" s="25" customFormat="1" ht="8.65" customHeight="1">
      <c r="A130" s="10" t="s">
        <v>90</v>
      </c>
      <c r="B130" s="118"/>
      <c r="C130" s="118"/>
      <c r="D130" s="4"/>
      <c r="E130" s="13">
        <v>31350</v>
      </c>
      <c r="F130" s="13">
        <v>36118</v>
      </c>
      <c r="G130" s="13">
        <v>15203</v>
      </c>
      <c r="H130" s="13">
        <v>26147</v>
      </c>
      <c r="I130" s="14">
        <v>22832</v>
      </c>
      <c r="J130" s="7"/>
      <c r="K130" s="414"/>
    </row>
    <row r="131" spans="1:12" s="25" customFormat="1" ht="8.65" customHeight="1">
      <c r="A131" s="10" t="s">
        <v>91</v>
      </c>
      <c r="B131" s="118"/>
      <c r="C131" s="118"/>
      <c r="D131" s="4"/>
      <c r="E131" s="13">
        <v>92987</v>
      </c>
      <c r="F131" s="13">
        <v>96799</v>
      </c>
      <c r="G131" s="13">
        <v>96955</v>
      </c>
      <c r="H131" s="13">
        <v>101020</v>
      </c>
      <c r="I131" s="14">
        <v>93868</v>
      </c>
      <c r="J131" s="7"/>
      <c r="K131" s="414"/>
    </row>
    <row r="132" spans="1:12" s="25" customFormat="1" ht="8.65" customHeight="1">
      <c r="A132" s="10" t="s">
        <v>92</v>
      </c>
      <c r="B132" s="118"/>
      <c r="C132" s="118"/>
      <c r="D132" s="4"/>
      <c r="E132" s="13">
        <v>375144</v>
      </c>
      <c r="F132" s="13">
        <v>366125</v>
      </c>
      <c r="G132" s="13">
        <v>468089</v>
      </c>
      <c r="H132" s="13">
        <v>382911</v>
      </c>
      <c r="I132" s="14">
        <v>425117</v>
      </c>
      <c r="J132" s="7"/>
      <c r="K132" s="414"/>
    </row>
    <row r="133" spans="1:12" s="25" customFormat="1" ht="8.65" customHeight="1">
      <c r="A133" s="10" t="s">
        <v>230</v>
      </c>
      <c r="B133" s="118"/>
      <c r="C133" s="118"/>
      <c r="D133" s="4"/>
      <c r="E133" s="13">
        <v>882</v>
      </c>
      <c r="F133" s="13">
        <v>19443</v>
      </c>
      <c r="G133" s="13">
        <v>846</v>
      </c>
      <c r="H133" s="13">
        <v>886</v>
      </c>
      <c r="I133" s="14">
        <v>843</v>
      </c>
      <c r="J133" s="7"/>
      <c r="K133" s="414"/>
    </row>
    <row r="134" spans="1:12" s="25" customFormat="1" ht="8.65" customHeight="1">
      <c r="A134" s="10" t="s">
        <v>93</v>
      </c>
      <c r="B134" s="118"/>
      <c r="C134" s="118"/>
      <c r="D134" s="4"/>
      <c r="E134" s="13">
        <v>114743</v>
      </c>
      <c r="F134" s="13">
        <v>108336</v>
      </c>
      <c r="G134" s="13">
        <v>115710</v>
      </c>
      <c r="H134" s="13">
        <v>114697</v>
      </c>
      <c r="I134" s="14">
        <v>111856</v>
      </c>
      <c r="J134" s="7"/>
      <c r="K134" s="414"/>
    </row>
    <row r="135" spans="1:12" s="25" customFormat="1" ht="8.65" customHeight="1">
      <c r="A135" s="10" t="s">
        <v>94</v>
      </c>
      <c r="B135" s="118"/>
      <c r="C135" s="118"/>
      <c r="D135" s="4"/>
      <c r="E135" s="13">
        <v>176639</v>
      </c>
      <c r="F135" s="13">
        <v>155199</v>
      </c>
      <c r="G135" s="13">
        <v>173470</v>
      </c>
      <c r="H135" s="13">
        <v>215720</v>
      </c>
      <c r="I135" s="14">
        <v>201866</v>
      </c>
      <c r="J135" s="7"/>
      <c r="K135" s="414"/>
    </row>
    <row r="136" spans="1:12" s="25" customFormat="1" ht="8.65" customHeight="1">
      <c r="A136" s="10" t="s">
        <v>95</v>
      </c>
      <c r="B136" s="118"/>
      <c r="C136" s="118"/>
      <c r="D136" s="4"/>
      <c r="E136" s="13">
        <v>20119</v>
      </c>
      <c r="F136" s="13">
        <v>20177</v>
      </c>
      <c r="G136" s="13">
        <v>20052</v>
      </c>
      <c r="H136" s="13">
        <v>19835</v>
      </c>
      <c r="I136" s="14">
        <v>18922</v>
      </c>
      <c r="J136" s="7"/>
      <c r="K136" s="414"/>
    </row>
    <row r="137" spans="1:12" s="25" customFormat="1" ht="8.65" customHeight="1">
      <c r="A137" s="10" t="s">
        <v>96</v>
      </c>
      <c r="B137" s="118"/>
      <c r="C137" s="118"/>
      <c r="D137" s="4"/>
      <c r="E137" s="13">
        <v>26587</v>
      </c>
      <c r="F137" s="13">
        <v>74215</v>
      </c>
      <c r="G137" s="13">
        <v>6455</v>
      </c>
      <c r="H137" s="13">
        <v>13308</v>
      </c>
      <c r="I137" s="14">
        <v>24822</v>
      </c>
      <c r="J137" s="33">
        <v>381407</v>
      </c>
      <c r="K137" s="414"/>
    </row>
    <row r="138" spans="1:12" s="25" customFormat="1" ht="8.65" customHeight="1">
      <c r="A138" s="10" t="s">
        <v>97</v>
      </c>
      <c r="B138" s="118"/>
      <c r="C138" s="118"/>
      <c r="D138" s="4"/>
      <c r="E138" s="13">
        <v>91238</v>
      </c>
      <c r="F138" s="13">
        <v>80154</v>
      </c>
      <c r="G138" s="13">
        <v>83184</v>
      </c>
      <c r="H138" s="13">
        <v>58266</v>
      </c>
      <c r="I138" s="14">
        <v>68565</v>
      </c>
      <c r="J138" s="108" t="s">
        <v>270</v>
      </c>
      <c r="K138" s="414"/>
      <c r="L138" s="143"/>
    </row>
    <row r="139" spans="1:12" s="25" customFormat="1" ht="8.65" customHeight="1">
      <c r="A139" s="10"/>
      <c r="B139" s="118"/>
      <c r="C139" s="118"/>
      <c r="D139" s="4"/>
      <c r="E139" s="13"/>
      <c r="F139" s="13"/>
      <c r="G139" s="13"/>
      <c r="H139" s="13"/>
      <c r="I139" s="13"/>
      <c r="J139" s="111">
        <v>11553445</v>
      </c>
      <c r="K139" s="414"/>
    </row>
    <row r="140" spans="1:12" s="25" customFormat="1" ht="9.9499999999999993" customHeight="1">
      <c r="A140" s="46" t="s">
        <v>76</v>
      </c>
      <c r="B140" s="129"/>
      <c r="C140" s="129"/>
      <c r="D140" s="58"/>
      <c r="E140" s="55">
        <v>2065832</v>
      </c>
      <c r="F140" s="55">
        <v>2226843</v>
      </c>
      <c r="G140" s="55">
        <v>2507576</v>
      </c>
      <c r="H140" s="55">
        <v>2336059</v>
      </c>
      <c r="I140" s="55">
        <v>2417135</v>
      </c>
      <c r="J140" s="108" t="s">
        <v>270</v>
      </c>
      <c r="K140" s="414"/>
      <c r="L140" s="143"/>
    </row>
    <row r="141" spans="1:12" s="25" customFormat="1" ht="9.9499999999999993" customHeight="1">
      <c r="A141" s="403" t="s">
        <v>458</v>
      </c>
      <c r="B141" s="405"/>
      <c r="C141" s="405"/>
      <c r="D141" s="403"/>
      <c r="E141" s="419">
        <f>E140-E136-E137-E138</f>
        <v>1927888</v>
      </c>
      <c r="F141" s="419">
        <f>F140-F136-F137-F138</f>
        <v>2052297</v>
      </c>
      <c r="G141" s="419">
        <f>G140-G136-G137-G138</f>
        <v>2397885</v>
      </c>
      <c r="H141" s="419">
        <f>H140-H136-H137-H138</f>
        <v>2244650</v>
      </c>
      <c r="I141" s="419">
        <f>I140-I136-I137-I138</f>
        <v>2304826</v>
      </c>
      <c r="J141" s="108"/>
      <c r="K141" s="414"/>
      <c r="L141" s="143"/>
    </row>
    <row r="142" spans="1:12" s="25" customFormat="1" ht="9.9499999999999993" customHeight="1">
      <c r="A142" s="403" t="s">
        <v>460</v>
      </c>
      <c r="B142" s="405"/>
      <c r="C142" s="405"/>
      <c r="D142" s="403"/>
      <c r="E142" s="419">
        <f>E141-E11+E12+E13</f>
        <v>856051</v>
      </c>
      <c r="F142" s="419">
        <f>F141-F11+F12+F13</f>
        <v>843342</v>
      </c>
      <c r="G142" s="419">
        <f>G141-G11+G12+G13</f>
        <v>976664</v>
      </c>
      <c r="H142" s="419">
        <f>H141-H11+H12+H13</f>
        <v>868551</v>
      </c>
      <c r="I142" s="419">
        <f>I141-I11+I12+I13</f>
        <v>902463</v>
      </c>
      <c r="J142" s="111">
        <v>-564921</v>
      </c>
      <c r="K142" s="414">
        <f>SUM(E142:I142)</f>
        <v>4447071</v>
      </c>
    </row>
    <row r="143" spans="1:12" s="25" customFormat="1" ht="9.9499999999999993" customHeight="1">
      <c r="A143" s="403" t="s">
        <v>372</v>
      </c>
      <c r="B143" s="405"/>
      <c r="C143" s="405"/>
      <c r="D143" s="403"/>
      <c r="E143" s="419">
        <f>E141-E14</f>
        <v>856051</v>
      </c>
      <c r="F143" s="419">
        <f>F141-F14</f>
        <v>843342</v>
      </c>
      <c r="G143" s="419">
        <f>G141-G14</f>
        <v>976664</v>
      </c>
      <c r="H143" s="419">
        <f>H141-H14</f>
        <v>868551</v>
      </c>
      <c r="I143" s="419">
        <f>I141-I14</f>
        <v>902463</v>
      </c>
      <c r="J143" s="111"/>
      <c r="K143" s="414"/>
    </row>
    <row r="144" spans="1:12" s="63" customFormat="1" ht="9.9499999999999993" customHeight="1">
      <c r="A144" s="110" t="s">
        <v>261</v>
      </c>
      <c r="B144" s="130"/>
      <c r="C144" s="130"/>
      <c r="D144" s="89"/>
      <c r="E144" s="90">
        <v>-285722</v>
      </c>
      <c r="F144" s="90">
        <v>-213216</v>
      </c>
      <c r="G144" s="90">
        <v>8561</v>
      </c>
      <c r="H144" s="90">
        <v>-55583</v>
      </c>
      <c r="I144" s="90">
        <v>-18961</v>
      </c>
      <c r="J144" s="108" t="s">
        <v>270</v>
      </c>
      <c r="K144" s="414">
        <f>K127-K142</f>
        <v>7026337</v>
      </c>
      <c r="L144" s="143"/>
    </row>
    <row r="145" spans="1:11" s="25" customFormat="1" ht="9.9499999999999993" customHeight="1" thickBot="1">
      <c r="A145" s="2"/>
      <c r="B145" s="3"/>
      <c r="C145" s="3"/>
      <c r="D145" s="2"/>
      <c r="E145" s="7"/>
      <c r="F145" s="7"/>
      <c r="G145" s="7"/>
      <c r="H145" s="7"/>
      <c r="I145" s="7"/>
      <c r="J145" s="7" t="s">
        <v>242</v>
      </c>
      <c r="K145" s="414"/>
    </row>
    <row r="146" spans="1:11" s="23" customFormat="1" ht="11.1" customHeight="1" thickBot="1">
      <c r="A146" s="1145" t="s">
        <v>98</v>
      </c>
      <c r="B146" s="1146"/>
      <c r="C146" s="1147"/>
      <c r="D146" s="64"/>
      <c r="E146" s="7"/>
      <c r="F146" s="7"/>
      <c r="G146" s="7"/>
      <c r="H146" s="7"/>
      <c r="I146" s="7"/>
      <c r="J146" s="7"/>
      <c r="K146" s="414"/>
    </row>
    <row r="147" spans="1:11" s="23" customFormat="1" ht="9.9499999999999993" customHeight="1">
      <c r="A147" s="2" t="s">
        <v>99</v>
      </c>
      <c r="B147" s="7"/>
      <c r="C147" s="7"/>
      <c r="D147" s="2"/>
      <c r="E147" s="7"/>
      <c r="F147" s="7"/>
      <c r="G147" s="7"/>
      <c r="H147" s="7"/>
      <c r="I147" s="7"/>
      <c r="J147" s="7"/>
      <c r="K147" s="414"/>
    </row>
    <row r="148" spans="1:11" s="23" customFormat="1" ht="8.65" customHeight="1">
      <c r="A148" s="10" t="s">
        <v>100</v>
      </c>
      <c r="B148" s="9"/>
      <c r="C148" s="10" t="s">
        <v>101</v>
      </c>
      <c r="D148" s="4"/>
      <c r="E148" s="13">
        <v>0</v>
      </c>
      <c r="F148" s="13">
        <v>0</v>
      </c>
      <c r="G148" s="13">
        <v>0</v>
      </c>
      <c r="H148" s="13">
        <v>0</v>
      </c>
      <c r="I148" s="14">
        <v>0</v>
      </c>
      <c r="J148" s="7"/>
      <c r="K148" s="414"/>
    </row>
    <row r="149" spans="1:11" s="23" customFormat="1" ht="8.65" customHeight="1">
      <c r="A149" s="72"/>
      <c r="B149" s="9"/>
      <c r="C149" s="73" t="s">
        <v>102</v>
      </c>
      <c r="D149" s="74"/>
      <c r="E149" s="13">
        <v>0</v>
      </c>
      <c r="F149" s="13">
        <v>0</v>
      </c>
      <c r="G149" s="13">
        <v>0</v>
      </c>
      <c r="H149" s="13">
        <v>0</v>
      </c>
      <c r="I149" s="14">
        <v>0</v>
      </c>
      <c r="J149" s="7"/>
      <c r="K149" s="414"/>
    </row>
    <row r="150" spans="1:11" s="23" customFormat="1" ht="8.65" customHeight="1">
      <c r="A150" s="10" t="s">
        <v>103</v>
      </c>
      <c r="B150" s="9"/>
      <c r="C150" s="10" t="s">
        <v>101</v>
      </c>
      <c r="D150" s="4"/>
      <c r="E150" s="13">
        <v>4400</v>
      </c>
      <c r="F150" s="13">
        <v>4400</v>
      </c>
      <c r="G150" s="13">
        <v>4400</v>
      </c>
      <c r="H150" s="13">
        <v>8600</v>
      </c>
      <c r="I150" s="14">
        <v>8600</v>
      </c>
      <c r="J150" s="7"/>
      <c r="K150" s="414"/>
    </row>
    <row r="151" spans="1:11" s="23" customFormat="1" ht="8.65" customHeight="1">
      <c r="A151" s="72"/>
      <c r="B151" s="9"/>
      <c r="C151" s="10" t="s">
        <v>102</v>
      </c>
      <c r="D151" s="4"/>
      <c r="E151" s="13">
        <v>0</v>
      </c>
      <c r="F151" s="13">
        <v>0</v>
      </c>
      <c r="G151" s="13">
        <v>0</v>
      </c>
      <c r="H151" s="13">
        <v>0</v>
      </c>
      <c r="I151" s="14">
        <v>0</v>
      </c>
      <c r="J151" s="7"/>
      <c r="K151" s="414"/>
    </row>
    <row r="152" spans="1:11" s="23" customFormat="1" ht="8.65" customHeight="1">
      <c r="A152" s="10" t="s">
        <v>104</v>
      </c>
      <c r="B152" s="9"/>
      <c r="C152" s="10" t="s">
        <v>101</v>
      </c>
      <c r="D152" s="4"/>
      <c r="E152" s="13">
        <v>12500</v>
      </c>
      <c r="F152" s="13">
        <v>12500</v>
      </c>
      <c r="G152" s="13">
        <v>12500</v>
      </c>
      <c r="H152" s="13">
        <v>12500</v>
      </c>
      <c r="I152" s="14">
        <v>12500</v>
      </c>
      <c r="J152" s="7"/>
      <c r="K152" s="414"/>
    </row>
    <row r="153" spans="1:11" s="23" customFormat="1" ht="8.65" customHeight="1">
      <c r="A153" s="72"/>
      <c r="B153" s="9"/>
      <c r="C153" s="10" t="s">
        <v>102</v>
      </c>
      <c r="D153" s="4"/>
      <c r="E153" s="13">
        <v>0</v>
      </c>
      <c r="F153" s="13">
        <v>0</v>
      </c>
      <c r="G153" s="13">
        <v>0</v>
      </c>
      <c r="H153" s="13">
        <v>0</v>
      </c>
      <c r="I153" s="14">
        <v>0</v>
      </c>
      <c r="J153" s="7"/>
      <c r="K153" s="414"/>
    </row>
    <row r="154" spans="1:11" s="23" customFormat="1" ht="8.65" customHeight="1">
      <c r="A154" s="10" t="s">
        <v>105</v>
      </c>
      <c r="B154" s="9"/>
      <c r="C154" s="10" t="s">
        <v>101</v>
      </c>
      <c r="D154" s="4"/>
      <c r="E154" s="13">
        <v>14700</v>
      </c>
      <c r="F154" s="13">
        <v>14700</v>
      </c>
      <c r="G154" s="13">
        <v>14700</v>
      </c>
      <c r="H154" s="13">
        <v>14700</v>
      </c>
      <c r="I154" s="14">
        <v>14700</v>
      </c>
      <c r="J154" s="7"/>
      <c r="K154" s="414"/>
    </row>
    <row r="155" spans="1:11" s="23" customFormat="1" ht="8.65" customHeight="1">
      <c r="A155" s="72"/>
      <c r="B155" s="9"/>
      <c r="C155" s="10" t="s">
        <v>102</v>
      </c>
      <c r="D155" s="4"/>
      <c r="E155" s="13">
        <v>0</v>
      </c>
      <c r="F155" s="13">
        <v>0</v>
      </c>
      <c r="G155" s="13">
        <v>0</v>
      </c>
      <c r="H155" s="13">
        <v>0</v>
      </c>
      <c r="I155" s="14">
        <v>0</v>
      </c>
      <c r="J155" s="7"/>
      <c r="K155" s="414"/>
    </row>
    <row r="156" spans="1:11" s="23" customFormat="1" ht="8.65" customHeight="1">
      <c r="A156" s="10" t="s">
        <v>106</v>
      </c>
      <c r="B156" s="9"/>
      <c r="C156" s="10" t="s">
        <v>101</v>
      </c>
      <c r="D156" s="4"/>
      <c r="E156" s="13">
        <v>0</v>
      </c>
      <c r="F156" s="13">
        <v>0</v>
      </c>
      <c r="G156" s="13">
        <v>0</v>
      </c>
      <c r="H156" s="13">
        <v>0</v>
      </c>
      <c r="I156" s="14">
        <v>0</v>
      </c>
      <c r="J156" s="7"/>
      <c r="K156" s="414"/>
    </row>
    <row r="157" spans="1:11" s="23" customFormat="1" ht="8.65" customHeight="1">
      <c r="A157" s="72"/>
      <c r="B157" s="9"/>
      <c r="C157" s="10" t="s">
        <v>102</v>
      </c>
      <c r="D157" s="4"/>
      <c r="E157" s="13">
        <v>0</v>
      </c>
      <c r="F157" s="13">
        <v>0</v>
      </c>
      <c r="G157" s="13">
        <v>0</v>
      </c>
      <c r="H157" s="13">
        <v>0</v>
      </c>
      <c r="I157" s="14">
        <v>0</v>
      </c>
      <c r="J157" s="7"/>
      <c r="K157" s="414"/>
    </row>
    <row r="158" spans="1:11" s="23" customFormat="1" ht="8.65" customHeight="1">
      <c r="A158" s="10" t="s">
        <v>107</v>
      </c>
      <c r="B158" s="9"/>
      <c r="C158" s="10" t="s">
        <v>101</v>
      </c>
      <c r="D158" s="4"/>
      <c r="E158" s="13">
        <v>0</v>
      </c>
      <c r="F158" s="13">
        <v>0</v>
      </c>
      <c r="G158" s="13">
        <v>0</v>
      </c>
      <c r="H158" s="13">
        <v>0</v>
      </c>
      <c r="I158" s="14">
        <v>0</v>
      </c>
      <c r="J158" s="7"/>
      <c r="K158" s="414"/>
    </row>
    <row r="159" spans="1:11" s="23" customFormat="1" ht="8.65" customHeight="1">
      <c r="A159" s="72"/>
      <c r="B159" s="9"/>
      <c r="C159" s="10" t="s">
        <v>102</v>
      </c>
      <c r="D159" s="4"/>
      <c r="E159" s="13">
        <v>0</v>
      </c>
      <c r="F159" s="13">
        <v>0</v>
      </c>
      <c r="G159" s="13">
        <v>0</v>
      </c>
      <c r="H159" s="13">
        <v>0</v>
      </c>
      <c r="I159" s="14">
        <v>0</v>
      </c>
      <c r="J159" s="7"/>
      <c r="K159" s="414"/>
    </row>
    <row r="160" spans="1:11" s="23" customFormat="1" ht="8.65" customHeight="1">
      <c r="A160" s="10" t="s">
        <v>108</v>
      </c>
      <c r="B160" s="9"/>
      <c r="C160" s="10" t="s">
        <v>101</v>
      </c>
      <c r="D160" s="4"/>
      <c r="E160" s="13">
        <v>33180</v>
      </c>
      <c r="F160" s="13">
        <v>33180</v>
      </c>
      <c r="G160" s="13">
        <v>33180</v>
      </c>
      <c r="H160" s="13">
        <v>33180</v>
      </c>
      <c r="I160" s="14">
        <v>34320</v>
      </c>
      <c r="J160" s="7"/>
      <c r="K160" s="414"/>
    </row>
    <row r="161" spans="1:11" s="23" customFormat="1" ht="8.65" customHeight="1">
      <c r="A161" s="72"/>
      <c r="B161" s="9"/>
      <c r="C161" s="10" t="s">
        <v>102</v>
      </c>
      <c r="D161" s="4"/>
      <c r="E161" s="13">
        <v>0</v>
      </c>
      <c r="F161" s="13">
        <v>0</v>
      </c>
      <c r="G161" s="13">
        <v>0</v>
      </c>
      <c r="H161" s="13">
        <v>0</v>
      </c>
      <c r="I161" s="14">
        <v>0</v>
      </c>
      <c r="J161" s="7"/>
      <c r="K161" s="414"/>
    </row>
    <row r="162" spans="1:11" s="23" customFormat="1" ht="8.65" customHeight="1">
      <c r="A162" s="10" t="s">
        <v>109</v>
      </c>
      <c r="B162" s="9"/>
      <c r="C162" s="10" t="s">
        <v>101</v>
      </c>
      <c r="D162" s="4"/>
      <c r="E162" s="13">
        <v>19900</v>
      </c>
      <c r="F162" s="13">
        <v>19900</v>
      </c>
      <c r="G162" s="13">
        <v>22600</v>
      </c>
      <c r="H162" s="13">
        <v>22900</v>
      </c>
      <c r="I162" s="14">
        <v>27250</v>
      </c>
      <c r="J162" s="7"/>
      <c r="K162" s="414"/>
    </row>
    <row r="163" spans="1:11" s="23" customFormat="1" ht="8.65" customHeight="1">
      <c r="A163" s="72"/>
      <c r="B163" s="9"/>
      <c r="C163" s="10" t="s">
        <v>102</v>
      </c>
      <c r="D163" s="4"/>
      <c r="E163" s="13">
        <v>0</v>
      </c>
      <c r="F163" s="13">
        <v>0</v>
      </c>
      <c r="G163" s="13">
        <v>0</v>
      </c>
      <c r="H163" s="13">
        <v>0</v>
      </c>
      <c r="I163" s="14">
        <v>0</v>
      </c>
      <c r="J163" s="7"/>
      <c r="K163" s="414"/>
    </row>
    <row r="164" spans="1:11" s="23" customFormat="1" ht="8.65" customHeight="1">
      <c r="A164" s="10" t="s">
        <v>219</v>
      </c>
      <c r="B164" s="9"/>
      <c r="C164" s="10" t="s">
        <v>101</v>
      </c>
      <c r="D164" s="4"/>
      <c r="E164" s="13">
        <v>0</v>
      </c>
      <c r="F164" s="13">
        <v>0</v>
      </c>
      <c r="G164" s="13">
        <v>0</v>
      </c>
      <c r="H164" s="13">
        <v>0</v>
      </c>
      <c r="I164" s="14">
        <v>0</v>
      </c>
      <c r="J164" s="7"/>
      <c r="K164" s="414"/>
    </row>
    <row r="165" spans="1:11" s="23" customFormat="1" ht="8.65" customHeight="1">
      <c r="A165" s="72"/>
      <c r="B165" s="9"/>
      <c r="C165" s="10" t="s">
        <v>102</v>
      </c>
      <c r="D165" s="4"/>
      <c r="E165" s="13">
        <v>0</v>
      </c>
      <c r="F165" s="13">
        <v>0</v>
      </c>
      <c r="G165" s="13">
        <v>0</v>
      </c>
      <c r="H165" s="13">
        <v>0</v>
      </c>
      <c r="I165" s="14">
        <v>0</v>
      </c>
      <c r="J165" s="7"/>
      <c r="K165" s="414"/>
    </row>
    <row r="166" spans="1:11" s="23" customFormat="1" ht="8.65" customHeight="1">
      <c r="A166" s="10" t="s">
        <v>110</v>
      </c>
      <c r="B166" s="9"/>
      <c r="C166" s="10" t="s">
        <v>101</v>
      </c>
      <c r="D166" s="4"/>
      <c r="E166" s="13">
        <v>11200</v>
      </c>
      <c r="F166" s="13">
        <v>15100</v>
      </c>
      <c r="G166" s="13">
        <v>15100</v>
      </c>
      <c r="H166" s="13">
        <v>15100</v>
      </c>
      <c r="I166" s="14">
        <v>15100</v>
      </c>
      <c r="J166" s="7"/>
      <c r="K166" s="414"/>
    </row>
    <row r="167" spans="1:11" s="23" customFormat="1" ht="8.65" customHeight="1">
      <c r="A167" s="72"/>
      <c r="B167" s="9"/>
      <c r="C167" s="10" t="s">
        <v>102</v>
      </c>
      <c r="D167" s="4"/>
      <c r="E167" s="13">
        <v>0</v>
      </c>
      <c r="F167" s="13">
        <v>0</v>
      </c>
      <c r="G167" s="13">
        <v>0</v>
      </c>
      <c r="H167" s="13">
        <v>0</v>
      </c>
      <c r="I167" s="14">
        <v>0</v>
      </c>
      <c r="J167" s="7"/>
      <c r="K167" s="414"/>
    </row>
    <row r="168" spans="1:11" s="25" customFormat="1" ht="8.65" customHeight="1">
      <c r="A168" s="10" t="s">
        <v>111</v>
      </c>
      <c r="B168" s="5"/>
      <c r="C168" s="10" t="s">
        <v>112</v>
      </c>
      <c r="D168" s="4"/>
      <c r="E168" s="13">
        <v>0</v>
      </c>
      <c r="F168" s="13">
        <v>0</v>
      </c>
      <c r="G168" s="13">
        <v>0</v>
      </c>
      <c r="H168" s="13">
        <v>0</v>
      </c>
      <c r="I168" s="14">
        <v>0</v>
      </c>
      <c r="J168" s="7"/>
      <c r="K168" s="414"/>
    </row>
    <row r="169" spans="1:11" s="23" customFormat="1" ht="9.9499999999999993" customHeight="1">
      <c r="A169" s="10"/>
      <c r="B169" s="9"/>
      <c r="C169" s="131"/>
      <c r="D169" s="4"/>
      <c r="E169" s="13"/>
      <c r="F169" s="13"/>
      <c r="G169" s="13"/>
      <c r="H169" s="13"/>
      <c r="I169" s="13"/>
      <c r="J169" s="7"/>
      <c r="K169" s="414"/>
    </row>
    <row r="170" spans="1:11" s="25" customFormat="1" ht="9.9499999999999993" customHeight="1">
      <c r="A170" s="46" t="s">
        <v>220</v>
      </c>
      <c r="B170" s="126"/>
      <c r="C170" s="126"/>
      <c r="D170" s="91"/>
      <c r="E170" s="55">
        <v>95880</v>
      </c>
      <c r="F170" s="55">
        <v>99780</v>
      </c>
      <c r="G170" s="55">
        <v>102480</v>
      </c>
      <c r="H170" s="55">
        <v>106980</v>
      </c>
      <c r="I170" s="55">
        <v>112470</v>
      </c>
      <c r="J170" s="7"/>
      <c r="K170" s="414"/>
    </row>
    <row r="171" spans="1:11" s="25" customFormat="1" ht="9.9499999999999993" customHeight="1">
      <c r="A171" s="46" t="s">
        <v>113</v>
      </c>
      <c r="B171" s="126"/>
      <c r="C171" s="126"/>
      <c r="D171" s="91"/>
      <c r="E171" s="55">
        <v>0</v>
      </c>
      <c r="F171" s="55">
        <v>0</v>
      </c>
      <c r="G171" s="55">
        <v>0</v>
      </c>
      <c r="H171" s="55">
        <v>0</v>
      </c>
      <c r="I171" s="55">
        <v>0</v>
      </c>
      <c r="J171" s="7"/>
      <c r="K171" s="414"/>
    </row>
    <row r="172" spans="1:11" s="25" customFormat="1" ht="9.9499999999999993" customHeight="1">
      <c r="A172" s="2"/>
      <c r="B172" s="3"/>
      <c r="C172" s="3"/>
      <c r="D172" s="2"/>
      <c r="E172" s="7"/>
      <c r="F172" s="7"/>
      <c r="G172" s="7"/>
      <c r="H172" s="7"/>
      <c r="I172" s="7"/>
      <c r="J172" s="7"/>
      <c r="K172" s="414"/>
    </row>
    <row r="173" spans="1:11" s="25" customFormat="1" ht="9.9499999999999993" customHeight="1">
      <c r="A173" s="46" t="s">
        <v>114</v>
      </c>
      <c r="B173" s="120"/>
      <c r="C173" s="120"/>
      <c r="D173" s="91"/>
      <c r="E173" s="55">
        <v>95880</v>
      </c>
      <c r="F173" s="55">
        <v>99780</v>
      </c>
      <c r="G173" s="55">
        <v>102480</v>
      </c>
      <c r="H173" s="55">
        <v>106980</v>
      </c>
      <c r="I173" s="55">
        <v>112470</v>
      </c>
      <c r="J173" s="7"/>
      <c r="K173" s="414"/>
    </row>
    <row r="174" spans="1:11" s="25" customFormat="1" ht="8.65" customHeight="1">
      <c r="A174" s="66" t="s">
        <v>115</v>
      </c>
      <c r="B174" s="132"/>
      <c r="C174" s="132"/>
      <c r="D174" s="67"/>
      <c r="E174" s="1187">
        <v>-9200</v>
      </c>
      <c r="F174" s="1187">
        <v>-13100</v>
      </c>
      <c r="G174" s="1187">
        <v>-13100</v>
      </c>
      <c r="H174" s="1187">
        <v>-13100</v>
      </c>
      <c r="I174" s="1185">
        <v>-13100</v>
      </c>
      <c r="J174" s="7"/>
      <c r="K174" s="414"/>
    </row>
    <row r="175" spans="1:11" s="25" customFormat="1" ht="8.65" customHeight="1">
      <c r="A175" s="11" t="s">
        <v>116</v>
      </c>
      <c r="B175" s="133"/>
      <c r="C175" s="133"/>
      <c r="D175" s="68"/>
      <c r="E175" s="1188"/>
      <c r="F175" s="1188"/>
      <c r="G175" s="1188"/>
      <c r="H175" s="1188"/>
      <c r="I175" s="1186"/>
      <c r="J175" s="7"/>
      <c r="K175" s="414"/>
    </row>
    <row r="176" spans="1:11" s="25" customFormat="1" ht="9.9499999999999993" customHeight="1">
      <c r="A176" s="46" t="s">
        <v>117</v>
      </c>
      <c r="B176" s="120"/>
      <c r="C176" s="120"/>
      <c r="D176" s="91"/>
      <c r="E176" s="55">
        <v>86680</v>
      </c>
      <c r="F176" s="55">
        <v>86680</v>
      </c>
      <c r="G176" s="55">
        <v>89380</v>
      </c>
      <c r="H176" s="55">
        <v>93880</v>
      </c>
      <c r="I176" s="55">
        <v>99370</v>
      </c>
      <c r="J176" s="7"/>
      <c r="K176" s="414"/>
    </row>
    <row r="177" spans="1:11" s="23" customFormat="1" ht="9.9499999999999993" customHeight="1" thickBot="1">
      <c r="A177" s="2"/>
      <c r="B177" s="7"/>
      <c r="C177" s="7"/>
      <c r="D177" s="2"/>
      <c r="E177" s="7"/>
      <c r="F177" s="7"/>
      <c r="G177" s="7"/>
      <c r="H177" s="7"/>
      <c r="I177" s="7"/>
      <c r="J177" s="7"/>
      <c r="K177" s="414"/>
    </row>
    <row r="178" spans="1:11" s="25" customFormat="1" ht="9.9499999999999993" customHeight="1" thickBot="1">
      <c r="A178" s="77" t="s">
        <v>118</v>
      </c>
      <c r="B178" s="122"/>
      <c r="C178" s="3"/>
      <c r="D178" s="30"/>
      <c r="E178" s="7"/>
      <c r="F178" s="7"/>
      <c r="G178" s="7"/>
      <c r="H178" s="7"/>
      <c r="I178" s="7"/>
      <c r="J178" s="7"/>
      <c r="K178" s="414"/>
    </row>
    <row r="179" spans="1:11" s="23" customFormat="1" ht="9.9499999999999993" customHeight="1">
      <c r="A179" s="2"/>
      <c r="B179" s="7"/>
      <c r="C179" s="7"/>
      <c r="D179" s="2"/>
      <c r="E179" s="7"/>
      <c r="F179" s="7"/>
      <c r="G179" s="7"/>
      <c r="H179" s="7"/>
      <c r="I179" s="7"/>
      <c r="J179" s="7"/>
      <c r="K179" s="414"/>
    </row>
    <row r="180" spans="1:11" s="43" customFormat="1" ht="9.9499999999999993" customHeight="1">
      <c r="A180" s="70" t="s">
        <v>119</v>
      </c>
      <c r="B180" s="120"/>
      <c r="C180" s="120"/>
      <c r="D180" s="71"/>
      <c r="E180" s="69">
        <v>-285722</v>
      </c>
      <c r="F180" s="69">
        <v>-213216</v>
      </c>
      <c r="G180" s="69">
        <v>8561</v>
      </c>
      <c r="H180" s="69">
        <v>-55583</v>
      </c>
      <c r="I180" s="69">
        <v>-18961</v>
      </c>
      <c r="J180" s="56"/>
      <c r="K180" s="414"/>
    </row>
    <row r="181" spans="1:11" s="43" customFormat="1" ht="9.9499999999999993" customHeight="1">
      <c r="A181" s="70" t="s">
        <v>120</v>
      </c>
      <c r="B181" s="120"/>
      <c r="C181" s="120"/>
      <c r="D181" s="71"/>
      <c r="E181" s="69">
        <v>0</v>
      </c>
      <c r="F181" s="69">
        <v>0</v>
      </c>
      <c r="G181" s="69">
        <v>0</v>
      </c>
      <c r="H181" s="69">
        <v>0</v>
      </c>
      <c r="I181" s="69">
        <v>0</v>
      </c>
      <c r="J181" s="56"/>
      <c r="K181" s="414"/>
    </row>
    <row r="182" spans="1:11" s="23" customFormat="1" ht="9.9499999999999993" customHeight="1" thickBot="1">
      <c r="A182" s="65"/>
      <c r="B182" s="121"/>
      <c r="C182" s="121"/>
      <c r="D182" s="4"/>
      <c r="E182" s="13"/>
      <c r="F182" s="13"/>
      <c r="G182" s="13"/>
      <c r="H182" s="13"/>
      <c r="I182" s="13"/>
      <c r="J182" s="7"/>
      <c r="K182" s="414"/>
    </row>
    <row r="183" spans="1:11" s="23" customFormat="1" ht="11.1" customHeight="1" thickTop="1" thickBot="1">
      <c r="A183" s="92" t="s">
        <v>258</v>
      </c>
      <c r="B183" s="134"/>
      <c r="C183" s="135"/>
      <c r="D183" s="93"/>
      <c r="E183" s="90">
        <v>-285722</v>
      </c>
      <c r="F183" s="90">
        <v>-213216</v>
      </c>
      <c r="G183" s="90">
        <v>8561</v>
      </c>
      <c r="H183" s="90">
        <v>-55583</v>
      </c>
      <c r="I183" s="90">
        <v>-18961</v>
      </c>
      <c r="J183" s="78"/>
      <c r="K183" s="414"/>
    </row>
    <row r="184" spans="1:11" s="40" customFormat="1" ht="12" customHeight="1" thickTop="1">
      <c r="A184" s="145">
        <v>52</v>
      </c>
      <c r="B184" s="127" t="s">
        <v>314</v>
      </c>
      <c r="C184" s="39"/>
      <c r="D184" s="1144" t="s">
        <v>29</v>
      </c>
      <c r="E184" s="1144"/>
      <c r="F184" s="1144"/>
      <c r="G184" s="1144"/>
      <c r="H184" s="1144"/>
      <c r="I184" s="76" t="s">
        <v>244</v>
      </c>
      <c r="J184" s="39"/>
      <c r="K184" s="414"/>
    </row>
    <row r="185" spans="1:11" s="41" customFormat="1" ht="9.9499999999999993" customHeight="1">
      <c r="A185" s="128"/>
      <c r="B185" s="29"/>
      <c r="C185" s="29"/>
      <c r="D185" s="27"/>
      <c r="E185" s="27"/>
      <c r="F185" s="27"/>
      <c r="G185" s="27"/>
      <c r="H185" s="27"/>
      <c r="I185" s="26"/>
      <c r="J185" s="29"/>
      <c r="K185" s="414"/>
    </row>
    <row r="186" spans="1:11" s="25" customFormat="1" ht="9.9499999999999993" customHeight="1" thickBot="1">
      <c r="A186" s="1"/>
      <c r="B186" s="3"/>
      <c r="C186" s="3"/>
      <c r="D186" s="94" t="s">
        <v>31</v>
      </c>
      <c r="E186" s="95">
        <v>2005</v>
      </c>
      <c r="F186" s="95">
        <v>2006</v>
      </c>
      <c r="G186" s="95">
        <v>2007</v>
      </c>
      <c r="H186" s="95">
        <v>2008</v>
      </c>
      <c r="I186" s="95">
        <v>2009</v>
      </c>
      <c r="J186" s="3"/>
      <c r="K186" s="414"/>
    </row>
    <row r="187" spans="1:11" s="23" customFormat="1" ht="9.9499999999999993" customHeight="1" thickBot="1">
      <c r="A187" s="1145" t="s">
        <v>121</v>
      </c>
      <c r="B187" s="1146"/>
      <c r="C187" s="1147"/>
      <c r="D187" s="64"/>
      <c r="E187" s="7"/>
      <c r="F187" s="7"/>
      <c r="G187" s="7"/>
      <c r="H187" s="7"/>
      <c r="I187" s="7"/>
      <c r="J187" s="7"/>
      <c r="K187" s="414"/>
    </row>
    <row r="188" spans="1:11" s="23" customFormat="1" ht="9.9499999999999993" customHeight="1">
      <c r="A188" s="2"/>
      <c r="B188" s="7"/>
      <c r="C188" s="7"/>
      <c r="D188" s="2"/>
      <c r="E188" s="7"/>
      <c r="F188" s="7"/>
      <c r="G188" s="7"/>
      <c r="H188" s="7"/>
      <c r="I188" s="7"/>
      <c r="J188" s="7"/>
      <c r="K188" s="414"/>
    </row>
    <row r="189" spans="1:11" s="43" customFormat="1" ht="9.9499999999999993" customHeight="1">
      <c r="A189" s="42" t="s">
        <v>122</v>
      </c>
      <c r="B189" s="56"/>
      <c r="C189" s="56"/>
      <c r="D189" s="109"/>
      <c r="E189" s="56"/>
      <c r="F189" s="56"/>
      <c r="G189" s="56"/>
      <c r="H189" s="7"/>
      <c r="I189" s="56"/>
      <c r="J189" s="56"/>
      <c r="K189" s="414"/>
    </row>
    <row r="190" spans="1:11" s="23" customFormat="1" ht="8.65" customHeight="1">
      <c r="A190" s="2"/>
      <c r="B190" s="7"/>
      <c r="C190" s="7"/>
      <c r="D190" s="2"/>
      <c r="E190" s="7"/>
      <c r="F190" s="7"/>
      <c r="G190" s="7"/>
      <c r="H190" s="7"/>
      <c r="I190" s="7"/>
      <c r="J190" s="7"/>
      <c r="K190" s="414"/>
    </row>
    <row r="191" spans="1:11" s="23" customFormat="1" ht="8.65" customHeight="1">
      <c r="A191" s="10" t="s">
        <v>123</v>
      </c>
      <c r="B191" s="118"/>
      <c r="C191" s="118"/>
      <c r="D191" s="4"/>
      <c r="E191" s="13">
        <v>0</v>
      </c>
      <c r="F191" s="13">
        <v>0</v>
      </c>
      <c r="G191" s="13">
        <v>0</v>
      </c>
      <c r="H191" s="13">
        <v>0</v>
      </c>
      <c r="I191" s="14">
        <v>0</v>
      </c>
      <c r="J191" s="7"/>
      <c r="K191" s="414"/>
    </row>
    <row r="192" spans="1:11" s="23" customFormat="1" ht="8.65" customHeight="1">
      <c r="A192" s="10" t="s">
        <v>124</v>
      </c>
      <c r="B192" s="118"/>
      <c r="C192" s="118"/>
      <c r="D192" s="4"/>
      <c r="E192" s="13">
        <v>0</v>
      </c>
      <c r="F192" s="13">
        <v>0</v>
      </c>
      <c r="G192" s="13">
        <v>0</v>
      </c>
      <c r="H192" s="13">
        <v>0</v>
      </c>
      <c r="I192" s="14">
        <v>0</v>
      </c>
      <c r="J192" s="7"/>
      <c r="K192" s="414"/>
    </row>
    <row r="193" spans="1:11" s="23" customFormat="1" ht="8.65" customHeight="1">
      <c r="A193" s="10" t="s">
        <v>125</v>
      </c>
      <c r="B193" s="118"/>
      <c r="C193" s="118"/>
      <c r="D193" s="4"/>
      <c r="E193" s="13">
        <v>0</v>
      </c>
      <c r="F193" s="13">
        <v>0</v>
      </c>
      <c r="G193" s="13">
        <v>0</v>
      </c>
      <c r="H193" s="13">
        <v>0</v>
      </c>
      <c r="I193" s="14">
        <v>0</v>
      </c>
      <c r="J193" s="7"/>
      <c r="K193" s="414"/>
    </row>
    <row r="194" spans="1:11" s="23" customFormat="1" ht="8.65" customHeight="1">
      <c r="A194" s="10" t="s">
        <v>126</v>
      </c>
      <c r="B194" s="118"/>
      <c r="C194" s="118"/>
      <c r="D194" s="4"/>
      <c r="E194" s="13">
        <v>-3400</v>
      </c>
      <c r="F194" s="13">
        <v>0</v>
      </c>
      <c r="G194" s="13">
        <v>0</v>
      </c>
      <c r="H194" s="13">
        <v>0</v>
      </c>
      <c r="I194" s="14">
        <v>0</v>
      </c>
      <c r="J194" s="7"/>
      <c r="K194" s="414"/>
    </row>
    <row r="195" spans="1:11" s="23" customFormat="1" ht="8.65" customHeight="1">
      <c r="A195" s="10" t="s">
        <v>127</v>
      </c>
      <c r="B195" s="118"/>
      <c r="C195" s="118"/>
      <c r="D195" s="4"/>
      <c r="E195" s="13">
        <v>0</v>
      </c>
      <c r="F195" s="13">
        <v>0</v>
      </c>
      <c r="G195" s="13">
        <v>0</v>
      </c>
      <c r="H195" s="13">
        <v>0</v>
      </c>
      <c r="I195" s="14">
        <v>0</v>
      </c>
      <c r="J195" s="7"/>
      <c r="K195" s="414"/>
    </row>
    <row r="196" spans="1:11" s="23" customFormat="1" ht="8.65" customHeight="1">
      <c r="A196" s="10" t="s">
        <v>128</v>
      </c>
      <c r="B196" s="118"/>
      <c r="C196" s="118"/>
      <c r="D196" s="4"/>
      <c r="E196" s="13">
        <v>0</v>
      </c>
      <c r="F196" s="13">
        <v>0</v>
      </c>
      <c r="G196" s="13">
        <v>0</v>
      </c>
      <c r="H196" s="13">
        <v>0</v>
      </c>
      <c r="I196" s="14">
        <v>0</v>
      </c>
      <c r="J196" s="7"/>
      <c r="K196" s="414"/>
    </row>
    <row r="197" spans="1:11" s="23" customFormat="1" ht="8.65" customHeight="1">
      <c r="A197" s="10" t="s">
        <v>129</v>
      </c>
      <c r="B197" s="118"/>
      <c r="C197" s="118"/>
      <c r="D197" s="4"/>
      <c r="E197" s="13">
        <v>-13699</v>
      </c>
      <c r="F197" s="13">
        <v>0</v>
      </c>
      <c r="G197" s="13">
        <v>0</v>
      </c>
      <c r="H197" s="13">
        <v>-11400</v>
      </c>
      <c r="I197" s="14">
        <v>-2284</v>
      </c>
      <c r="J197" s="7"/>
      <c r="K197" s="414"/>
    </row>
    <row r="198" spans="1:11" s="23" customFormat="1" ht="8.65" customHeight="1">
      <c r="A198" s="10" t="s">
        <v>130</v>
      </c>
      <c r="B198" s="118"/>
      <c r="C198" s="118"/>
      <c r="D198" s="4"/>
      <c r="E198" s="13">
        <v>0</v>
      </c>
      <c r="F198" s="13">
        <v>-21723</v>
      </c>
      <c r="G198" s="13">
        <v>15169</v>
      </c>
      <c r="H198" s="13">
        <v>2938</v>
      </c>
      <c r="I198" s="14">
        <v>-30406</v>
      </c>
      <c r="J198" s="7"/>
      <c r="K198" s="414"/>
    </row>
    <row r="199" spans="1:11" s="23" customFormat="1" ht="8.65" customHeight="1">
      <c r="A199" s="10" t="s">
        <v>131</v>
      </c>
      <c r="B199" s="118"/>
      <c r="C199" s="118"/>
      <c r="D199" s="4"/>
      <c r="E199" s="13">
        <v>0</v>
      </c>
      <c r="F199" s="13">
        <v>0</v>
      </c>
      <c r="G199" s="13">
        <v>0</v>
      </c>
      <c r="H199" s="13">
        <v>0</v>
      </c>
      <c r="I199" s="14">
        <v>0</v>
      </c>
      <c r="J199" s="7"/>
      <c r="K199" s="414"/>
    </row>
    <row r="200" spans="1:11" s="25" customFormat="1" ht="8.65" customHeight="1">
      <c r="A200" s="10" t="s">
        <v>132</v>
      </c>
      <c r="B200" s="19"/>
      <c r="C200" s="19"/>
      <c r="D200" s="4"/>
      <c r="E200" s="13">
        <v>0</v>
      </c>
      <c r="F200" s="13">
        <v>0</v>
      </c>
      <c r="G200" s="13">
        <v>0</v>
      </c>
      <c r="H200" s="13">
        <v>0</v>
      </c>
      <c r="I200" s="14">
        <v>0</v>
      </c>
      <c r="J200" s="7"/>
      <c r="K200" s="414"/>
    </row>
    <row r="201" spans="1:11" s="23" customFormat="1" ht="8.65" customHeight="1">
      <c r="A201" s="46" t="s">
        <v>240</v>
      </c>
      <c r="B201" s="120"/>
      <c r="C201" s="120"/>
      <c r="D201" s="71"/>
      <c r="E201" s="56"/>
      <c r="F201" s="56"/>
      <c r="G201" s="56"/>
      <c r="H201" s="56"/>
      <c r="I201" s="56"/>
      <c r="J201" s="7"/>
      <c r="K201" s="414"/>
    </row>
    <row r="202" spans="1:11" s="23" customFormat="1" ht="9.9499999999999993" customHeight="1">
      <c r="A202" s="96" t="s">
        <v>259</v>
      </c>
      <c r="B202" s="136"/>
      <c r="C202" s="120"/>
      <c r="D202" s="93"/>
      <c r="E202" s="90">
        <v>-17099</v>
      </c>
      <c r="F202" s="90">
        <v>-21723</v>
      </c>
      <c r="G202" s="90">
        <v>15169</v>
      </c>
      <c r="H202" s="90">
        <v>-8462</v>
      </c>
      <c r="I202" s="90">
        <v>-32690</v>
      </c>
      <c r="J202" s="79">
        <v>-64805</v>
      </c>
      <c r="K202" s="414"/>
    </row>
    <row r="203" spans="1:11" s="23" customFormat="1" ht="9.9499999999999993" customHeight="1">
      <c r="A203" s="2"/>
      <c r="B203" s="7"/>
      <c r="C203" s="7"/>
      <c r="D203" s="2"/>
      <c r="E203" s="7"/>
      <c r="F203" s="7"/>
      <c r="G203" s="7"/>
      <c r="H203" s="7"/>
      <c r="I203" s="7"/>
      <c r="J203" s="7"/>
      <c r="K203" s="414"/>
    </row>
    <row r="204" spans="1:11" s="43" customFormat="1" ht="9.9499999999999993" customHeight="1">
      <c r="A204" s="42" t="s">
        <v>133</v>
      </c>
      <c r="B204" s="56"/>
      <c r="C204" s="56"/>
      <c r="D204" s="109"/>
      <c r="E204" s="56"/>
      <c r="F204" s="56"/>
      <c r="G204" s="56"/>
      <c r="H204" s="56"/>
      <c r="I204" s="56"/>
      <c r="J204" s="56"/>
      <c r="K204" s="414"/>
    </row>
    <row r="205" spans="1:11" s="23" customFormat="1" ht="8.65" customHeight="1">
      <c r="A205" s="1"/>
      <c r="B205" s="7"/>
      <c r="C205" s="7"/>
      <c r="D205" s="1"/>
      <c r="E205" s="7"/>
      <c r="F205" s="7"/>
      <c r="G205" s="7"/>
      <c r="H205" s="7"/>
      <c r="I205" s="7"/>
      <c r="J205" s="7"/>
      <c r="K205" s="414"/>
    </row>
    <row r="206" spans="1:11" s="23" customFormat="1" ht="9.9499999999999993" customHeight="1">
      <c r="A206" s="42" t="s">
        <v>134</v>
      </c>
      <c r="B206" s="7"/>
      <c r="C206" s="7"/>
      <c r="D206" s="1"/>
      <c r="E206" s="7"/>
      <c r="F206" s="7"/>
      <c r="G206" s="7"/>
      <c r="H206" s="7"/>
      <c r="I206" s="7"/>
      <c r="J206" s="7"/>
      <c r="K206" s="414"/>
    </row>
    <row r="207" spans="1:11" s="23" customFormat="1" ht="8.65" customHeight="1">
      <c r="A207" s="10" t="s">
        <v>135</v>
      </c>
      <c r="B207" s="118"/>
      <c r="C207" s="118"/>
      <c r="D207" s="4"/>
      <c r="E207" s="13">
        <v>57079</v>
      </c>
      <c r="F207" s="13">
        <v>26143</v>
      </c>
      <c r="G207" s="13">
        <v>5939</v>
      </c>
      <c r="H207" s="13">
        <v>26728</v>
      </c>
      <c r="I207" s="14">
        <v>32690</v>
      </c>
      <c r="J207" s="7"/>
      <c r="K207" s="414"/>
    </row>
    <row r="208" spans="1:11" s="23" customFormat="1" ht="8.65" customHeight="1">
      <c r="A208" s="10" t="s">
        <v>136</v>
      </c>
      <c r="B208" s="118"/>
      <c r="C208" s="118"/>
      <c r="D208" s="4"/>
      <c r="E208" s="13">
        <v>0</v>
      </c>
      <c r="F208" s="13">
        <v>0</v>
      </c>
      <c r="G208" s="13">
        <v>0</v>
      </c>
      <c r="H208" s="13">
        <v>0</v>
      </c>
      <c r="I208" s="14">
        <v>0</v>
      </c>
      <c r="J208" s="7"/>
      <c r="K208" s="414"/>
    </row>
    <row r="209" spans="1:11" s="23" customFormat="1" ht="8.65" customHeight="1">
      <c r="A209" s="10" t="s">
        <v>137</v>
      </c>
      <c r="B209" s="118"/>
      <c r="C209" s="118"/>
      <c r="D209" s="4"/>
      <c r="E209" s="13">
        <v>0</v>
      </c>
      <c r="F209" s="13">
        <v>0</v>
      </c>
      <c r="G209" s="13">
        <v>0</v>
      </c>
      <c r="H209" s="13">
        <v>0</v>
      </c>
      <c r="I209" s="14">
        <v>0</v>
      </c>
      <c r="J209" s="7"/>
      <c r="K209" s="414"/>
    </row>
    <row r="210" spans="1:11" s="25" customFormat="1" ht="8.65" customHeight="1">
      <c r="A210" s="10" t="s">
        <v>138</v>
      </c>
      <c r="B210" s="19"/>
      <c r="C210" s="19"/>
      <c r="D210" s="4"/>
      <c r="E210" s="13">
        <v>0</v>
      </c>
      <c r="F210" s="13">
        <v>0</v>
      </c>
      <c r="G210" s="13">
        <v>0</v>
      </c>
      <c r="H210" s="13">
        <v>0</v>
      </c>
      <c r="I210" s="14">
        <v>0</v>
      </c>
      <c r="J210" s="7"/>
      <c r="K210" s="414"/>
    </row>
    <row r="211" spans="1:11" s="25" customFormat="1" ht="8.65" customHeight="1">
      <c r="A211" s="10" t="s">
        <v>139</v>
      </c>
      <c r="B211" s="19"/>
      <c r="C211" s="19"/>
      <c r="D211" s="4"/>
      <c r="E211" s="13">
        <v>0</v>
      </c>
      <c r="F211" s="13">
        <v>0</v>
      </c>
      <c r="G211" s="13">
        <v>0</v>
      </c>
      <c r="H211" s="13">
        <v>0</v>
      </c>
      <c r="I211" s="14">
        <v>0</v>
      </c>
      <c r="J211" s="7"/>
      <c r="K211" s="414"/>
    </row>
    <row r="212" spans="1:11" s="25" customFormat="1" ht="8.65" customHeight="1">
      <c r="A212" s="10" t="s">
        <v>140</v>
      </c>
      <c r="B212" s="19"/>
      <c r="C212" s="19"/>
      <c r="D212" s="4"/>
      <c r="E212" s="13">
        <v>0</v>
      </c>
      <c r="F212" s="13">
        <v>0</v>
      </c>
      <c r="G212" s="13">
        <v>0</v>
      </c>
      <c r="H212" s="13">
        <v>0</v>
      </c>
      <c r="I212" s="14">
        <v>0</v>
      </c>
      <c r="J212" s="7"/>
      <c r="K212" s="414"/>
    </row>
    <row r="213" spans="1:11" s="25" customFormat="1" ht="8.65" customHeight="1">
      <c r="A213" s="10"/>
      <c r="B213" s="19"/>
      <c r="C213" s="19"/>
      <c r="D213" s="4"/>
      <c r="E213" s="13"/>
      <c r="F213" s="13"/>
      <c r="G213" s="13"/>
      <c r="H213" s="13"/>
      <c r="I213" s="13"/>
      <c r="J213" s="7"/>
      <c r="K213" s="414"/>
    </row>
    <row r="214" spans="1:11" s="25" customFormat="1" ht="9.9499999999999993" customHeight="1">
      <c r="A214" s="46" t="s">
        <v>141</v>
      </c>
      <c r="B214" s="125"/>
      <c r="C214" s="125"/>
      <c r="D214" s="91"/>
      <c r="E214" s="55">
        <v>57079</v>
      </c>
      <c r="F214" s="55">
        <v>26143</v>
      </c>
      <c r="G214" s="55">
        <v>5939</v>
      </c>
      <c r="H214" s="55">
        <v>26728</v>
      </c>
      <c r="I214" s="55">
        <v>32690</v>
      </c>
      <c r="J214" s="7"/>
      <c r="K214" s="414"/>
    </row>
    <row r="215" spans="1:11" s="25" customFormat="1" ht="8.65" customHeight="1">
      <c r="A215" s="2"/>
      <c r="B215" s="3"/>
      <c r="C215" s="3"/>
      <c r="D215" s="2"/>
      <c r="E215" s="7"/>
      <c r="F215" s="7"/>
      <c r="G215" s="7"/>
      <c r="H215" s="7"/>
      <c r="I215" s="7"/>
      <c r="J215" s="7"/>
      <c r="K215" s="414"/>
    </row>
    <row r="216" spans="1:11" s="23" customFormat="1" ht="9.9499999999999993" customHeight="1">
      <c r="A216" s="42" t="s">
        <v>142</v>
      </c>
      <c r="B216" s="7"/>
      <c r="C216" s="7"/>
      <c r="D216" s="1"/>
      <c r="E216" s="7"/>
      <c r="F216" s="7"/>
      <c r="G216" s="7"/>
      <c r="H216" s="7"/>
      <c r="I216" s="7"/>
      <c r="J216" s="7"/>
      <c r="K216" s="414"/>
    </row>
    <row r="217" spans="1:11" s="25" customFormat="1" ht="8.65" customHeight="1">
      <c r="A217" s="10" t="s">
        <v>143</v>
      </c>
      <c r="B217" s="118"/>
      <c r="C217" s="118"/>
      <c r="D217" s="4"/>
      <c r="E217" s="13">
        <v>0</v>
      </c>
      <c r="F217" s="13">
        <v>0</v>
      </c>
      <c r="G217" s="13">
        <v>0</v>
      </c>
      <c r="H217" s="13">
        <v>0</v>
      </c>
      <c r="I217" s="14">
        <v>0</v>
      </c>
      <c r="J217" s="7"/>
      <c r="K217" s="414"/>
    </row>
    <row r="218" spans="1:11" s="25" customFormat="1" ht="8.65" customHeight="1">
      <c r="A218" s="10" t="s">
        <v>144</v>
      </c>
      <c r="B218" s="118"/>
      <c r="C218" s="118"/>
      <c r="D218" s="4"/>
      <c r="E218" s="13">
        <v>39980</v>
      </c>
      <c r="F218" s="13">
        <v>4420</v>
      </c>
      <c r="G218" s="13">
        <v>0</v>
      </c>
      <c r="H218" s="13">
        <v>0</v>
      </c>
      <c r="I218" s="14">
        <v>0</v>
      </c>
      <c r="J218" s="7"/>
      <c r="K218" s="414"/>
    </row>
    <row r="219" spans="1:11" s="25" customFormat="1" ht="8.65" customHeight="1">
      <c r="A219" s="10" t="s">
        <v>227</v>
      </c>
      <c r="B219" s="118"/>
      <c r="C219" s="118"/>
      <c r="D219" s="4"/>
      <c r="E219" s="13">
        <v>0</v>
      </c>
      <c r="F219" s="13">
        <v>0</v>
      </c>
      <c r="G219" s="13">
        <v>0</v>
      </c>
      <c r="H219" s="13">
        <v>0</v>
      </c>
      <c r="I219" s="14">
        <v>0</v>
      </c>
      <c r="J219" s="7"/>
      <c r="K219" s="414"/>
    </row>
    <row r="220" spans="1:11" s="25" customFormat="1" ht="8.65" customHeight="1">
      <c r="A220" s="10" t="s">
        <v>145</v>
      </c>
      <c r="B220" s="118"/>
      <c r="C220" s="118"/>
      <c r="D220" s="4"/>
      <c r="E220" s="13">
        <v>0</v>
      </c>
      <c r="F220" s="13">
        <v>0</v>
      </c>
      <c r="G220" s="13">
        <v>0</v>
      </c>
      <c r="H220" s="13">
        <v>0</v>
      </c>
      <c r="I220" s="14">
        <v>0</v>
      </c>
      <c r="J220" s="7"/>
      <c r="K220" s="414"/>
    </row>
    <row r="221" spans="1:11" s="25" customFormat="1" ht="8.65" customHeight="1">
      <c r="A221" s="10" t="s">
        <v>146</v>
      </c>
      <c r="B221" s="118"/>
      <c r="C221" s="118"/>
      <c r="D221" s="4"/>
      <c r="E221" s="13">
        <v>0</v>
      </c>
      <c r="F221" s="13">
        <v>0</v>
      </c>
      <c r="G221" s="13">
        <v>0</v>
      </c>
      <c r="H221" s="13">
        <v>0</v>
      </c>
      <c r="I221" s="14">
        <v>0</v>
      </c>
      <c r="J221" s="7"/>
      <c r="K221" s="414"/>
    </row>
    <row r="222" spans="1:11" s="25" customFormat="1" ht="8.65" customHeight="1">
      <c r="A222" s="10" t="s">
        <v>147</v>
      </c>
      <c r="B222" s="118"/>
      <c r="C222" s="118"/>
      <c r="D222" s="4"/>
      <c r="E222" s="13">
        <v>0</v>
      </c>
      <c r="F222" s="13">
        <v>0</v>
      </c>
      <c r="G222" s="13">
        <v>21108</v>
      </c>
      <c r="H222" s="13">
        <v>18266</v>
      </c>
      <c r="I222" s="14">
        <v>0</v>
      </c>
      <c r="J222" s="7"/>
      <c r="K222" s="414"/>
    </row>
    <row r="223" spans="1:11" s="25" customFormat="1" ht="8.65" customHeight="1">
      <c r="A223" s="10" t="s">
        <v>148</v>
      </c>
      <c r="B223" s="118"/>
      <c r="C223" s="118"/>
      <c r="D223" s="4"/>
      <c r="E223" s="13">
        <v>0</v>
      </c>
      <c r="F223" s="13">
        <v>0</v>
      </c>
      <c r="G223" s="13">
        <v>0</v>
      </c>
      <c r="H223" s="13">
        <v>0</v>
      </c>
      <c r="I223" s="14">
        <v>0</v>
      </c>
      <c r="J223" s="7"/>
      <c r="K223" s="414"/>
    </row>
    <row r="224" spans="1:11" s="25" customFormat="1" ht="8.65" customHeight="1">
      <c r="A224" s="10" t="s">
        <v>149</v>
      </c>
      <c r="B224" s="118"/>
      <c r="C224" s="118"/>
      <c r="D224" s="4"/>
      <c r="E224" s="13">
        <v>0</v>
      </c>
      <c r="F224" s="13">
        <v>0</v>
      </c>
      <c r="G224" s="13">
        <v>0</v>
      </c>
      <c r="H224" s="13">
        <v>0</v>
      </c>
      <c r="I224" s="14">
        <v>0</v>
      </c>
      <c r="J224" s="7"/>
      <c r="K224" s="414"/>
    </row>
    <row r="225" spans="1:12" s="25" customFormat="1" ht="8.65" customHeight="1">
      <c r="A225" s="10" t="s">
        <v>150</v>
      </c>
      <c r="B225" s="118"/>
      <c r="C225" s="118"/>
      <c r="D225" s="4"/>
      <c r="E225" s="13">
        <v>0</v>
      </c>
      <c r="F225" s="13">
        <v>0</v>
      </c>
      <c r="G225" s="13">
        <v>0</v>
      </c>
      <c r="H225" s="13">
        <v>0</v>
      </c>
      <c r="I225" s="14">
        <v>0</v>
      </c>
      <c r="J225" s="7"/>
      <c r="K225" s="414"/>
    </row>
    <row r="226" spans="1:12" s="25" customFormat="1" ht="8.65" customHeight="1">
      <c r="A226" s="10"/>
      <c r="B226" s="118"/>
      <c r="C226" s="118"/>
      <c r="D226" s="4"/>
      <c r="E226" s="13"/>
      <c r="F226" s="13"/>
      <c r="G226" s="13"/>
      <c r="H226" s="13"/>
      <c r="I226" s="13"/>
      <c r="J226" s="7"/>
      <c r="K226" s="414"/>
    </row>
    <row r="227" spans="1:12" s="25" customFormat="1" ht="9.9499999999999993" customHeight="1">
      <c r="A227" s="46" t="s">
        <v>151</v>
      </c>
      <c r="B227" s="125"/>
      <c r="C227" s="125"/>
      <c r="D227" s="91"/>
      <c r="E227" s="55">
        <v>39980</v>
      </c>
      <c r="F227" s="55">
        <v>4420</v>
      </c>
      <c r="G227" s="55">
        <v>21108</v>
      </c>
      <c r="H227" s="55">
        <v>18266</v>
      </c>
      <c r="I227" s="55">
        <v>0</v>
      </c>
      <c r="J227" s="7"/>
      <c r="K227" s="414"/>
    </row>
    <row r="228" spans="1:12" s="25" customFormat="1" ht="9.9499999999999993" customHeight="1" thickBot="1">
      <c r="A228" s="2"/>
      <c r="B228" s="3"/>
      <c r="C228" s="3"/>
      <c r="D228" s="2"/>
      <c r="E228" s="7"/>
      <c r="F228" s="7"/>
      <c r="G228" s="7"/>
      <c r="H228" s="7"/>
      <c r="I228" s="7"/>
      <c r="J228" s="7"/>
      <c r="K228" s="414"/>
    </row>
    <row r="229" spans="1:12" s="23" customFormat="1" ht="9.9499999999999993" customHeight="1" thickBot="1">
      <c r="A229" s="1145" t="s">
        <v>152</v>
      </c>
      <c r="B229" s="1146"/>
      <c r="C229" s="1147"/>
      <c r="D229" s="64"/>
      <c r="E229" s="7"/>
      <c r="F229" s="7"/>
      <c r="G229" s="7"/>
      <c r="H229" s="7"/>
      <c r="I229" s="7"/>
      <c r="J229" s="7"/>
      <c r="K229" s="414"/>
    </row>
    <row r="230" spans="1:12" s="25" customFormat="1" ht="9.9499999999999993" customHeight="1">
      <c r="A230" s="2"/>
      <c r="B230" s="3"/>
      <c r="C230" s="3"/>
      <c r="D230" s="2"/>
      <c r="E230" s="7"/>
      <c r="F230" s="7"/>
      <c r="G230" s="7"/>
      <c r="H230" s="7"/>
      <c r="I230" s="7"/>
      <c r="J230" s="7"/>
      <c r="K230" s="414"/>
    </row>
    <row r="231" spans="1:12" s="25" customFormat="1" ht="8.65" customHeight="1">
      <c r="A231" s="10" t="s">
        <v>153</v>
      </c>
      <c r="B231" s="19"/>
      <c r="C231" s="19"/>
      <c r="D231" s="4"/>
      <c r="E231" s="13">
        <v>-285722</v>
      </c>
      <c r="F231" s="13">
        <v>-213216</v>
      </c>
      <c r="G231" s="13">
        <v>8561</v>
      </c>
      <c r="H231" s="13">
        <v>-55583</v>
      </c>
      <c r="I231" s="13">
        <v>-18961</v>
      </c>
      <c r="J231" s="7"/>
      <c r="K231" s="414"/>
    </row>
    <row r="232" spans="1:12" s="25" customFormat="1" ht="8.65" customHeight="1">
      <c r="A232" s="10" t="s">
        <v>154</v>
      </c>
      <c r="B232" s="19"/>
      <c r="C232" s="19"/>
      <c r="D232" s="4"/>
      <c r="E232" s="13">
        <v>-17099</v>
      </c>
      <c r="F232" s="13">
        <v>-21723</v>
      </c>
      <c r="G232" s="13">
        <v>15169</v>
      </c>
      <c r="H232" s="13">
        <v>-8462</v>
      </c>
      <c r="I232" s="13">
        <v>-32690</v>
      </c>
      <c r="J232" s="108" t="s">
        <v>271</v>
      </c>
      <c r="K232" s="414"/>
      <c r="L232" s="143"/>
    </row>
    <row r="233" spans="1:12" s="25" customFormat="1" ht="8.65" customHeight="1">
      <c r="A233" s="10" t="s">
        <v>155</v>
      </c>
      <c r="B233" s="19"/>
      <c r="C233" s="19"/>
      <c r="D233" s="4"/>
      <c r="E233" s="13">
        <v>-216141</v>
      </c>
      <c r="F233" s="13">
        <v>-148259</v>
      </c>
      <c r="G233" s="13">
        <v>113110</v>
      </c>
      <c r="H233" s="13">
        <v>29835</v>
      </c>
      <c r="I233" s="13">
        <v>47719</v>
      </c>
      <c r="J233" s="33">
        <v>-64805</v>
      </c>
      <c r="K233" s="414"/>
    </row>
    <row r="234" spans="1:12" s="25" customFormat="1" ht="8.65" customHeight="1">
      <c r="A234" s="10"/>
      <c r="B234" s="19"/>
      <c r="C234" s="19"/>
      <c r="D234" s="4"/>
      <c r="E234" s="13"/>
      <c r="F234" s="13"/>
      <c r="G234" s="13"/>
      <c r="H234" s="13"/>
      <c r="I234" s="13"/>
      <c r="J234" s="7"/>
      <c r="K234" s="414"/>
    </row>
    <row r="235" spans="1:12" s="62" customFormat="1" ht="9.9499999999999993" customHeight="1">
      <c r="A235" s="1148" t="s">
        <v>260</v>
      </c>
      <c r="B235" s="1149"/>
      <c r="C235" s="1149"/>
      <c r="D235" s="1152"/>
      <c r="E235" s="1142">
        <v>-285722</v>
      </c>
      <c r="F235" s="1142">
        <v>-213216</v>
      </c>
      <c r="G235" s="1142">
        <v>8561</v>
      </c>
      <c r="H235" s="1142">
        <v>-55583</v>
      </c>
      <c r="I235" s="1142">
        <v>-18961</v>
      </c>
      <c r="J235" s="80"/>
      <c r="K235" s="414"/>
    </row>
    <row r="236" spans="1:12" s="62" customFormat="1" ht="9.9499999999999993" customHeight="1">
      <c r="A236" s="1150"/>
      <c r="B236" s="1151"/>
      <c r="C236" s="1151"/>
      <c r="D236" s="1153"/>
      <c r="E236" s="1143"/>
      <c r="F236" s="1143"/>
      <c r="G236" s="1143"/>
      <c r="H236" s="1143"/>
      <c r="I236" s="1143"/>
      <c r="J236" s="80"/>
      <c r="K236" s="414"/>
    </row>
    <row r="237" spans="1:12" s="25" customFormat="1" ht="9.9499999999999993" customHeight="1" thickBot="1">
      <c r="A237" s="2"/>
      <c r="B237" s="3"/>
      <c r="C237" s="3"/>
      <c r="D237" s="2"/>
      <c r="E237" s="7"/>
      <c r="F237" s="7"/>
      <c r="G237" s="7"/>
      <c r="H237" s="7"/>
      <c r="I237" s="7"/>
      <c r="J237" s="3"/>
      <c r="K237" s="414"/>
    </row>
    <row r="238" spans="1:12" s="23" customFormat="1" ht="9.9499999999999993" customHeight="1" thickBot="1">
      <c r="A238" s="1145" t="s">
        <v>156</v>
      </c>
      <c r="B238" s="1146"/>
      <c r="C238" s="1147"/>
      <c r="D238" s="64"/>
      <c r="E238" s="7"/>
      <c r="F238" s="7"/>
      <c r="G238" s="7"/>
      <c r="H238" s="7"/>
      <c r="I238" s="7"/>
      <c r="J238" s="7"/>
      <c r="K238" s="414"/>
    </row>
    <row r="239" spans="1:12" s="25" customFormat="1" ht="9.9499999999999993" customHeight="1">
      <c r="A239" s="2"/>
      <c r="B239" s="3"/>
      <c r="C239" s="3"/>
      <c r="D239" s="2"/>
      <c r="E239" s="7"/>
      <c r="F239" s="7"/>
      <c r="G239" s="7"/>
      <c r="H239" s="7"/>
      <c r="I239" s="7"/>
      <c r="J239" s="3"/>
      <c r="K239" s="414"/>
    </row>
    <row r="240" spans="1:12" s="25" customFormat="1" ht="8.65" customHeight="1">
      <c r="A240" s="10" t="s">
        <v>81</v>
      </c>
      <c r="B240" s="19"/>
      <c r="C240" s="19"/>
      <c r="D240" s="4"/>
      <c r="E240" s="13">
        <v>72898</v>
      </c>
      <c r="F240" s="13">
        <v>76422</v>
      </c>
      <c r="G240" s="13">
        <v>80534</v>
      </c>
      <c r="H240" s="13">
        <v>67575</v>
      </c>
      <c r="I240" s="13">
        <v>50344</v>
      </c>
      <c r="J240" s="3"/>
      <c r="K240" s="414"/>
    </row>
    <row r="241" spans="1:11" s="25" customFormat="1" ht="8.65" customHeight="1">
      <c r="A241" s="10" t="s">
        <v>157</v>
      </c>
      <c r="B241" s="19"/>
      <c r="C241" s="19"/>
      <c r="D241" s="4"/>
      <c r="E241" s="13">
        <v>92987</v>
      </c>
      <c r="F241" s="13">
        <v>96799</v>
      </c>
      <c r="G241" s="13">
        <v>96955</v>
      </c>
      <c r="H241" s="13">
        <v>101020</v>
      </c>
      <c r="I241" s="13">
        <v>93868</v>
      </c>
      <c r="J241" s="3"/>
      <c r="K241" s="414"/>
    </row>
    <row r="242" spans="1:11" s="25" customFormat="1" ht="8.65" customHeight="1">
      <c r="A242" s="10" t="s">
        <v>214</v>
      </c>
      <c r="B242" s="19"/>
      <c r="C242" s="19"/>
      <c r="D242" s="150"/>
      <c r="E242" s="13">
        <v>49624</v>
      </c>
      <c r="F242" s="13">
        <v>57507</v>
      </c>
      <c r="G242" s="13">
        <v>48551</v>
      </c>
      <c r="H242" s="13">
        <v>48954</v>
      </c>
      <c r="I242" s="14">
        <v>43623</v>
      </c>
      <c r="J242" s="3"/>
      <c r="K242" s="414"/>
    </row>
    <row r="243" spans="1:11" s="25" customFormat="1" ht="8.65" customHeight="1">
      <c r="A243" s="10" t="s">
        <v>215</v>
      </c>
      <c r="B243" s="19"/>
      <c r="C243" s="19"/>
      <c r="D243" s="150"/>
      <c r="E243" s="13">
        <v>0</v>
      </c>
      <c r="F243" s="13">
        <v>0</v>
      </c>
      <c r="G243" s="13">
        <v>0</v>
      </c>
      <c r="H243" s="13">
        <v>0</v>
      </c>
      <c r="I243" s="14">
        <v>0</v>
      </c>
      <c r="J243" s="3"/>
      <c r="K243" s="414"/>
    </row>
    <row r="244" spans="1:11" s="25" customFormat="1" ht="8.65" customHeight="1">
      <c r="A244" s="10" t="s">
        <v>203</v>
      </c>
      <c r="B244" s="19"/>
      <c r="C244" s="19"/>
      <c r="D244" s="150"/>
      <c r="E244" s="13">
        <v>9200</v>
      </c>
      <c r="F244" s="13">
        <v>13100</v>
      </c>
      <c r="G244" s="13">
        <v>13100</v>
      </c>
      <c r="H244" s="13">
        <v>13100</v>
      </c>
      <c r="I244" s="14">
        <v>13100</v>
      </c>
      <c r="J244" s="3"/>
      <c r="K244" s="414"/>
    </row>
    <row r="245" spans="1:11" s="25" customFormat="1" ht="8.65" customHeight="1">
      <c r="A245" s="10"/>
      <c r="B245" s="19"/>
      <c r="C245" s="19"/>
      <c r="D245" s="4"/>
      <c r="E245" s="13"/>
      <c r="F245" s="13"/>
      <c r="G245" s="13"/>
      <c r="H245" s="13"/>
      <c r="I245" s="13"/>
      <c r="J245" s="3"/>
      <c r="K245" s="414"/>
    </row>
    <row r="246" spans="1:11" s="62" customFormat="1" ht="9.9499999999999993" customHeight="1">
      <c r="A246" s="46" t="s">
        <v>158</v>
      </c>
      <c r="B246" s="125"/>
      <c r="C246" s="125"/>
      <c r="D246" s="91"/>
      <c r="E246" s="55">
        <v>20335</v>
      </c>
      <c r="F246" s="55">
        <v>24030</v>
      </c>
      <c r="G246" s="55">
        <v>19030</v>
      </c>
      <c r="H246" s="55">
        <v>2409</v>
      </c>
      <c r="I246" s="55">
        <v>-13001</v>
      </c>
      <c r="J246" s="81"/>
      <c r="K246" s="414"/>
    </row>
    <row r="247" spans="1:11" s="25" customFormat="1" ht="9.9499999999999993" customHeight="1" thickBot="1">
      <c r="A247" s="1"/>
      <c r="B247" s="3"/>
      <c r="C247" s="3"/>
      <c r="D247" s="1"/>
      <c r="E247" s="7"/>
      <c r="F247" s="7"/>
      <c r="G247" s="7"/>
      <c r="H247" s="7"/>
      <c r="I247" s="7"/>
      <c r="J247" s="3"/>
      <c r="K247" s="414"/>
    </row>
    <row r="248" spans="1:11" s="23" customFormat="1" ht="9.9499999999999993" customHeight="1" thickBot="1">
      <c r="A248" s="1145" t="s">
        <v>194</v>
      </c>
      <c r="B248" s="1146"/>
      <c r="C248" s="1146"/>
      <c r="D248" s="1147"/>
      <c r="E248" s="7"/>
      <c r="F248" s="7"/>
      <c r="G248" s="7"/>
      <c r="H248" s="7"/>
      <c r="I248" s="7"/>
      <c r="J248" s="7"/>
      <c r="K248" s="414"/>
    </row>
    <row r="249" spans="1:11" s="25" customFormat="1" ht="9.9499999999999993" customHeight="1">
      <c r="A249" s="3"/>
      <c r="B249" s="3"/>
      <c r="C249" s="3"/>
      <c r="D249" s="3"/>
      <c r="E249" s="3"/>
      <c r="F249" s="3"/>
      <c r="G249" s="2"/>
      <c r="H249" s="2"/>
      <c r="I249" s="3"/>
      <c r="J249" s="3"/>
      <c r="K249" s="414"/>
    </row>
    <row r="250" spans="1:11" s="62" customFormat="1" ht="9.9499999999999993" customHeight="1">
      <c r="A250" s="97" t="s">
        <v>196</v>
      </c>
      <c r="B250" s="81"/>
      <c r="C250" s="81"/>
      <c r="D250" s="82"/>
      <c r="E250" s="57"/>
      <c r="F250" s="57"/>
      <c r="G250" s="57"/>
      <c r="H250" s="57"/>
      <c r="I250" s="57"/>
      <c r="J250" s="81"/>
      <c r="K250" s="414"/>
    </row>
    <row r="251" spans="1:11" s="25" customFormat="1" ht="8.65" customHeight="1">
      <c r="A251" s="10" t="s">
        <v>162</v>
      </c>
      <c r="B251" s="19"/>
      <c r="C251" s="19"/>
      <c r="D251" s="150"/>
      <c r="E251" s="13">
        <v>61644</v>
      </c>
      <c r="F251" s="13">
        <v>57327</v>
      </c>
      <c r="G251" s="13">
        <v>56212</v>
      </c>
      <c r="H251" s="13">
        <v>48819</v>
      </c>
      <c r="I251" s="14">
        <v>43061</v>
      </c>
      <c r="J251" s="3"/>
      <c r="K251" s="414"/>
    </row>
    <row r="252" spans="1:11" s="25" customFormat="1" ht="8.65" customHeight="1">
      <c r="A252" s="18" t="s">
        <v>216</v>
      </c>
      <c r="B252" s="19"/>
      <c r="C252" s="19"/>
      <c r="D252" s="150"/>
      <c r="E252" s="13">
        <v>140850</v>
      </c>
      <c r="F252" s="13">
        <v>141407</v>
      </c>
      <c r="G252" s="13">
        <v>135850</v>
      </c>
      <c r="H252" s="13">
        <v>114618</v>
      </c>
      <c r="I252" s="14">
        <v>347713</v>
      </c>
      <c r="J252" s="3"/>
      <c r="K252" s="414"/>
    </row>
    <row r="253" spans="1:11" s="25" customFormat="1" ht="8.65" customHeight="1">
      <c r="A253" s="18"/>
      <c r="B253" s="19"/>
      <c r="C253" s="19"/>
      <c r="D253" s="5"/>
      <c r="E253" s="13"/>
      <c r="F253" s="13"/>
      <c r="G253" s="13"/>
      <c r="H253" s="13"/>
      <c r="I253" s="13"/>
      <c r="J253" s="3"/>
      <c r="K253" s="414"/>
    </row>
    <row r="254" spans="1:11" s="101" customFormat="1" ht="9.9499999999999993" customHeight="1">
      <c r="A254" s="98" t="s">
        <v>195</v>
      </c>
      <c r="B254" s="125"/>
      <c r="C254" s="125"/>
      <c r="D254" s="99"/>
      <c r="E254" s="55">
        <v>202494</v>
      </c>
      <c r="F254" s="55">
        <v>198734</v>
      </c>
      <c r="G254" s="55">
        <v>192062</v>
      </c>
      <c r="H254" s="55">
        <v>163437</v>
      </c>
      <c r="I254" s="55">
        <v>390774</v>
      </c>
      <c r="J254" s="100"/>
      <c r="K254" s="414"/>
    </row>
    <row r="255" spans="1:11" s="25" customFormat="1" ht="8.65" customHeight="1">
      <c r="A255" s="1"/>
      <c r="B255" s="3"/>
      <c r="C255" s="3"/>
      <c r="D255" s="1"/>
      <c r="E255" s="7"/>
      <c r="F255" s="7"/>
      <c r="G255" s="7"/>
      <c r="H255" s="7"/>
      <c r="I255" s="7"/>
      <c r="J255" s="3"/>
      <c r="K255" s="414"/>
    </row>
    <row r="256" spans="1:11" s="101" customFormat="1" ht="9.9499999999999993" customHeight="1">
      <c r="A256" s="97" t="s">
        <v>197</v>
      </c>
      <c r="B256" s="100"/>
      <c r="C256" s="100"/>
      <c r="D256" s="97"/>
      <c r="E256" s="56"/>
      <c r="F256" s="56"/>
      <c r="G256" s="56"/>
      <c r="H256" s="56"/>
      <c r="I256" s="56"/>
      <c r="J256" s="100"/>
      <c r="K256" s="414"/>
    </row>
    <row r="257" spans="1:11" s="25" customFormat="1" ht="8.65" customHeight="1">
      <c r="A257" s="10" t="s">
        <v>163</v>
      </c>
      <c r="B257" s="19"/>
      <c r="C257" s="19"/>
      <c r="D257" s="5"/>
      <c r="E257" s="13">
        <v>2085832</v>
      </c>
      <c r="F257" s="13">
        <v>2155746</v>
      </c>
      <c r="G257" s="13">
        <v>2180809</v>
      </c>
      <c r="H257" s="13">
        <v>2035574</v>
      </c>
      <c r="I257" s="13">
        <v>2652814</v>
      </c>
      <c r="J257" s="3"/>
      <c r="K257" s="414"/>
    </row>
    <row r="258" spans="1:11" s="25" customFormat="1" ht="8.65" customHeight="1">
      <c r="A258" s="18" t="s">
        <v>162</v>
      </c>
      <c r="B258" s="19"/>
      <c r="C258" s="19"/>
      <c r="D258" s="5"/>
      <c r="E258" s="13">
        <v>72898</v>
      </c>
      <c r="F258" s="13">
        <v>76422</v>
      </c>
      <c r="G258" s="13">
        <v>80534</v>
      </c>
      <c r="H258" s="13">
        <v>67575</v>
      </c>
      <c r="I258" s="13">
        <v>50344</v>
      </c>
      <c r="J258" s="3"/>
      <c r="K258" s="414"/>
    </row>
    <row r="259" spans="1:11" s="25" customFormat="1" ht="8.65" customHeight="1">
      <c r="A259" s="18"/>
      <c r="B259" s="19"/>
      <c r="C259" s="19"/>
      <c r="D259" s="5"/>
      <c r="E259" s="13"/>
      <c r="F259" s="13"/>
      <c r="G259" s="13"/>
      <c r="H259" s="13"/>
      <c r="I259" s="13"/>
      <c r="J259" s="3"/>
      <c r="K259" s="414"/>
    </row>
    <row r="260" spans="1:11" s="101" customFormat="1" ht="9.9499999999999993" customHeight="1">
      <c r="A260" s="102" t="s">
        <v>198</v>
      </c>
      <c r="B260" s="137"/>
      <c r="C260" s="137"/>
      <c r="D260" s="103"/>
      <c r="E260" s="104">
        <v>3.4949123419335786</v>
      </c>
      <c r="F260" s="104">
        <v>3.5450373095902767</v>
      </c>
      <c r="G260" s="104">
        <v>3.6928497635510489</v>
      </c>
      <c r="H260" s="104">
        <v>3.3197024524777774</v>
      </c>
      <c r="I260" s="104">
        <v>1.8977583803463038</v>
      </c>
      <c r="J260" s="100"/>
      <c r="K260" s="414"/>
    </row>
    <row r="261" spans="1:11" s="62" customFormat="1" ht="9.9499999999999993" customHeight="1" thickBot="1">
      <c r="A261" s="83"/>
      <c r="B261" s="138"/>
      <c r="C261" s="138"/>
      <c r="D261" s="83"/>
      <c r="E261" s="84"/>
      <c r="F261" s="84"/>
      <c r="G261" s="84"/>
      <c r="H261" s="84"/>
      <c r="I261" s="84"/>
      <c r="J261" s="81"/>
      <c r="K261" s="414"/>
    </row>
    <row r="262" spans="1:11" s="23" customFormat="1" ht="9.9499999999999993" customHeight="1" thickBot="1">
      <c r="A262" s="1145" t="s">
        <v>164</v>
      </c>
      <c r="B262" s="1146"/>
      <c r="C262" s="1146"/>
      <c r="D262" s="1147"/>
      <c r="E262" s="7"/>
      <c r="F262" s="7"/>
      <c r="G262" s="7"/>
      <c r="H262" s="7"/>
      <c r="I262" s="7"/>
      <c r="J262" s="7"/>
      <c r="K262" s="414"/>
    </row>
    <row r="263" spans="1:11" s="25" customFormat="1" ht="9.9499999999999993" customHeight="1">
      <c r="A263" s="1"/>
      <c r="B263" s="3"/>
      <c r="C263" s="3"/>
      <c r="D263" s="1"/>
      <c r="E263" s="7"/>
      <c r="F263" s="7"/>
      <c r="G263" s="7"/>
      <c r="H263" s="7"/>
      <c r="I263" s="7"/>
      <c r="J263" s="3"/>
      <c r="K263" s="414"/>
    </row>
    <row r="264" spans="1:11" s="101" customFormat="1" ht="9.9499999999999993" customHeight="1">
      <c r="A264" s="42" t="s">
        <v>183</v>
      </c>
      <c r="B264" s="100"/>
      <c r="C264" s="100"/>
      <c r="D264" s="42"/>
      <c r="E264" s="56"/>
      <c r="F264" s="56"/>
      <c r="G264" s="56"/>
      <c r="H264" s="56"/>
      <c r="I264" s="56"/>
      <c r="J264" s="100"/>
      <c r="K264" s="414"/>
    </row>
    <row r="265" spans="1:11" s="25" customFormat="1" ht="9.9499999999999993" customHeight="1">
      <c r="A265" s="37"/>
      <c r="B265" s="3"/>
      <c r="C265" s="3"/>
      <c r="D265" s="1"/>
      <c r="E265" s="7"/>
      <c r="F265" s="7"/>
      <c r="G265" s="7"/>
      <c r="H265" s="7"/>
      <c r="I265" s="7"/>
      <c r="J265" s="3"/>
      <c r="K265" s="414"/>
    </row>
    <row r="266" spans="1:11" s="25" customFormat="1" ht="8.65" customHeight="1">
      <c r="A266" s="18" t="s">
        <v>184</v>
      </c>
      <c r="B266" s="19"/>
      <c r="C266" s="19"/>
      <c r="D266" s="5"/>
      <c r="E266" s="13">
        <v>0</v>
      </c>
      <c r="F266" s="13">
        <v>0</v>
      </c>
      <c r="G266" s="13">
        <v>0</v>
      </c>
      <c r="H266" s="13">
        <v>0</v>
      </c>
      <c r="I266" s="14">
        <v>0</v>
      </c>
      <c r="J266" s="7"/>
      <c r="K266" s="414"/>
    </row>
    <row r="267" spans="1:11" s="25" customFormat="1" ht="8.65" customHeight="1">
      <c r="A267" s="18" t="s">
        <v>185</v>
      </c>
      <c r="B267" s="19"/>
      <c r="C267" s="19"/>
      <c r="D267" s="5"/>
      <c r="E267" s="13">
        <v>0</v>
      </c>
      <c r="F267" s="13">
        <v>0</v>
      </c>
      <c r="G267" s="13">
        <v>0</v>
      </c>
      <c r="H267" s="13">
        <v>0</v>
      </c>
      <c r="I267" s="14">
        <v>0</v>
      </c>
      <c r="J267" s="7"/>
      <c r="K267" s="414"/>
    </row>
    <row r="268" spans="1:11" s="25" customFormat="1" ht="8.65" customHeight="1">
      <c r="A268" s="18" t="s">
        <v>186</v>
      </c>
      <c r="B268" s="19"/>
      <c r="C268" s="19"/>
      <c r="D268" s="5"/>
      <c r="E268" s="13">
        <v>167403</v>
      </c>
      <c r="F268" s="13">
        <v>185381</v>
      </c>
      <c r="G268" s="13">
        <v>210238</v>
      </c>
      <c r="H268" s="13">
        <v>130093</v>
      </c>
      <c r="I268" s="14">
        <v>150354</v>
      </c>
      <c r="J268" s="7"/>
      <c r="K268" s="414"/>
    </row>
    <row r="269" spans="1:11" s="25" customFormat="1" ht="8.65" customHeight="1">
      <c r="A269" s="18" t="s">
        <v>187</v>
      </c>
      <c r="B269" s="19"/>
      <c r="C269" s="19"/>
      <c r="D269" s="5"/>
      <c r="E269" s="13">
        <v>57348</v>
      </c>
      <c r="F269" s="13">
        <v>57562</v>
      </c>
      <c r="G269" s="13">
        <v>57258</v>
      </c>
      <c r="H269" s="13">
        <v>56402</v>
      </c>
      <c r="I269" s="14">
        <v>75039</v>
      </c>
      <c r="J269" s="7"/>
      <c r="K269" s="414"/>
    </row>
    <row r="270" spans="1:11" s="25" customFormat="1" ht="8.65" customHeight="1">
      <c r="A270" s="18" t="s">
        <v>188</v>
      </c>
      <c r="B270" s="19"/>
      <c r="C270" s="19"/>
      <c r="D270" s="5"/>
      <c r="E270" s="13">
        <v>52446</v>
      </c>
      <c r="F270" s="13">
        <v>54625</v>
      </c>
      <c r="G270" s="13">
        <v>54737</v>
      </c>
      <c r="H270" s="13">
        <v>54350</v>
      </c>
      <c r="I270" s="14">
        <v>54397</v>
      </c>
      <c r="J270" s="7"/>
      <c r="K270" s="414"/>
    </row>
    <row r="271" spans="1:11" s="25" customFormat="1" ht="8.65" customHeight="1">
      <c r="A271" s="18" t="s">
        <v>189</v>
      </c>
      <c r="B271" s="19"/>
      <c r="C271" s="19"/>
      <c r="D271" s="5"/>
      <c r="E271" s="13">
        <v>0</v>
      </c>
      <c r="F271" s="13">
        <v>0</v>
      </c>
      <c r="G271" s="13">
        <v>0</v>
      </c>
      <c r="H271" s="13">
        <v>0</v>
      </c>
      <c r="I271" s="14">
        <v>0</v>
      </c>
      <c r="J271" s="7"/>
      <c r="K271" s="414"/>
    </row>
    <row r="272" spans="1:11" s="25" customFormat="1" ht="8.65" customHeight="1">
      <c r="A272" s="18" t="s">
        <v>166</v>
      </c>
      <c r="B272" s="19"/>
      <c r="C272" s="19"/>
      <c r="D272" s="5"/>
      <c r="E272" s="13">
        <v>0</v>
      </c>
      <c r="F272" s="13">
        <v>0</v>
      </c>
      <c r="G272" s="13">
        <v>0</v>
      </c>
      <c r="H272" s="13">
        <v>0</v>
      </c>
      <c r="I272" s="14">
        <v>0</v>
      </c>
      <c r="J272" s="7"/>
      <c r="K272" s="414"/>
    </row>
    <row r="273" spans="1:11" s="25" customFormat="1" ht="8.65" customHeight="1">
      <c r="A273" s="18"/>
      <c r="B273" s="19"/>
      <c r="C273" s="19"/>
      <c r="D273" s="5"/>
      <c r="E273" s="21"/>
      <c r="F273" s="21"/>
      <c r="G273" s="20"/>
      <c r="H273" s="20"/>
      <c r="I273" s="21"/>
      <c r="J273" s="7"/>
      <c r="K273" s="414"/>
    </row>
    <row r="274" spans="1:11" s="101" customFormat="1" ht="9.9499999999999993" customHeight="1">
      <c r="A274" s="46" t="s">
        <v>182</v>
      </c>
      <c r="B274" s="125"/>
      <c r="C274" s="125"/>
      <c r="D274" s="91"/>
      <c r="E274" s="55">
        <v>277197</v>
      </c>
      <c r="F274" s="55">
        <v>297568</v>
      </c>
      <c r="G274" s="55">
        <v>322233</v>
      </c>
      <c r="H274" s="55">
        <v>240845</v>
      </c>
      <c r="I274" s="55">
        <v>279790</v>
      </c>
      <c r="J274" s="100"/>
      <c r="K274" s="414"/>
    </row>
    <row r="275" spans="1:11" s="25" customFormat="1" ht="12" customHeight="1">
      <c r="A275" s="145">
        <v>52</v>
      </c>
      <c r="B275" s="127" t="s">
        <v>314</v>
      </c>
      <c r="C275" s="39"/>
      <c r="D275" s="1144" t="s">
        <v>29</v>
      </c>
      <c r="E275" s="1144"/>
      <c r="F275" s="1144"/>
      <c r="G275" s="1144"/>
      <c r="H275" s="1144"/>
      <c r="I275" s="76" t="s">
        <v>243</v>
      </c>
      <c r="J275" s="3"/>
      <c r="K275" s="414"/>
    </row>
    <row r="276" spans="1:11" s="25" customFormat="1" ht="9.9499999999999993" customHeight="1">
      <c r="A276" s="128"/>
      <c r="B276" s="29"/>
      <c r="C276" s="29"/>
      <c r="D276" s="27"/>
      <c r="E276" s="27"/>
      <c r="F276" s="27"/>
      <c r="G276" s="27"/>
      <c r="H276" s="27"/>
      <c r="I276" s="26"/>
      <c r="J276" s="3"/>
      <c r="K276" s="414"/>
    </row>
    <row r="277" spans="1:11" s="101" customFormat="1" ht="9.9499999999999993" customHeight="1">
      <c r="A277" s="42"/>
      <c r="B277" s="100"/>
      <c r="C277" s="100"/>
      <c r="D277" s="94" t="s">
        <v>31</v>
      </c>
      <c r="E277" s="95">
        <v>2005</v>
      </c>
      <c r="F277" s="95">
        <v>2006</v>
      </c>
      <c r="G277" s="95">
        <v>2007</v>
      </c>
      <c r="H277" s="95">
        <v>2008</v>
      </c>
      <c r="I277" s="95">
        <v>2009</v>
      </c>
      <c r="J277" s="56"/>
      <c r="K277" s="414"/>
    </row>
    <row r="278" spans="1:11" s="25" customFormat="1" ht="9.9499999999999993" customHeight="1" thickBot="1">
      <c r="A278" s="1"/>
      <c r="B278" s="3"/>
      <c r="C278" s="3"/>
      <c r="D278" s="60"/>
      <c r="E278" s="61"/>
      <c r="F278" s="61"/>
      <c r="G278" s="61"/>
      <c r="H278" s="61"/>
      <c r="I278" s="61"/>
      <c r="J278" s="7"/>
      <c r="K278" s="414"/>
    </row>
    <row r="279" spans="1:11" s="23" customFormat="1" ht="9.9499999999999993" customHeight="1" thickBot="1">
      <c r="A279" s="1145" t="s">
        <v>164</v>
      </c>
      <c r="B279" s="1146"/>
      <c r="C279" s="1146"/>
      <c r="D279" s="1147"/>
      <c r="E279" s="7"/>
      <c r="F279" s="7"/>
      <c r="G279" s="7"/>
      <c r="H279" s="7"/>
      <c r="I279" s="7"/>
      <c r="J279" s="7"/>
      <c r="K279" s="414"/>
    </row>
    <row r="280" spans="1:11" s="25" customFormat="1" ht="9.9499999999999993" customHeight="1">
      <c r="A280" s="30"/>
      <c r="B280" s="3"/>
      <c r="C280" s="3"/>
      <c r="D280" s="30"/>
      <c r="E280" s="7"/>
      <c r="F280" s="7"/>
      <c r="G280" s="7"/>
      <c r="H280" s="7"/>
      <c r="I280" s="7"/>
      <c r="J280" s="7"/>
      <c r="K280" s="414"/>
    </row>
    <row r="281" spans="1:11" s="101" customFormat="1" ht="9.9499999999999993" customHeight="1">
      <c r="A281" s="42" t="s">
        <v>200</v>
      </c>
      <c r="B281" s="100"/>
      <c r="C281" s="100"/>
      <c r="D281" s="42"/>
      <c r="E281" s="105"/>
      <c r="F281" s="105"/>
      <c r="G281" s="106"/>
      <c r="H281" s="106"/>
      <c r="I281" s="105"/>
      <c r="J281" s="56"/>
      <c r="K281" s="414"/>
    </row>
    <row r="282" spans="1:11" s="25" customFormat="1" ht="8.85" customHeight="1">
      <c r="A282" s="1"/>
      <c r="B282" s="3"/>
      <c r="C282" s="3"/>
      <c r="D282" s="2"/>
      <c r="E282" s="22"/>
      <c r="F282" s="22"/>
      <c r="G282" s="24"/>
      <c r="H282" s="24"/>
      <c r="I282" s="22"/>
      <c r="J282" s="7"/>
      <c r="K282" s="414"/>
    </row>
    <row r="283" spans="1:11" s="25" customFormat="1" ht="8.65" customHeight="1">
      <c r="A283" s="18" t="s">
        <v>186</v>
      </c>
      <c r="B283" s="19"/>
      <c r="C283" s="19"/>
      <c r="D283" s="5"/>
      <c r="E283" s="13">
        <v>0</v>
      </c>
      <c r="F283" s="13">
        <v>0</v>
      </c>
      <c r="G283" s="13">
        <v>0</v>
      </c>
      <c r="H283" s="13">
        <v>0</v>
      </c>
      <c r="I283" s="14">
        <v>0</v>
      </c>
      <c r="J283" s="7"/>
      <c r="K283" s="414"/>
    </row>
    <row r="284" spans="1:11" s="25" customFormat="1" ht="8.65" customHeight="1">
      <c r="A284" s="18" t="s">
        <v>189</v>
      </c>
      <c r="B284" s="19"/>
      <c r="C284" s="19"/>
      <c r="D284" s="5"/>
      <c r="E284" s="13">
        <v>0</v>
      </c>
      <c r="F284" s="13">
        <v>0</v>
      </c>
      <c r="G284" s="13">
        <v>0</v>
      </c>
      <c r="H284" s="13">
        <v>0</v>
      </c>
      <c r="I284" s="14">
        <v>0</v>
      </c>
      <c r="J284" s="7"/>
      <c r="K284" s="414"/>
    </row>
    <row r="285" spans="1:11" s="25" customFormat="1" ht="8.65" customHeight="1">
      <c r="A285" s="18" t="s">
        <v>166</v>
      </c>
      <c r="B285" s="19"/>
      <c r="C285" s="19"/>
      <c r="D285" s="5"/>
      <c r="E285" s="13">
        <v>0</v>
      </c>
      <c r="F285" s="13">
        <v>0</v>
      </c>
      <c r="G285" s="13">
        <v>0</v>
      </c>
      <c r="H285" s="13">
        <v>0</v>
      </c>
      <c r="I285" s="14">
        <v>0</v>
      </c>
      <c r="J285" s="7"/>
      <c r="K285" s="414"/>
    </row>
    <row r="286" spans="1:11" s="25" customFormat="1" ht="8.65" customHeight="1">
      <c r="A286" s="18"/>
      <c r="B286" s="19"/>
      <c r="C286" s="19"/>
      <c r="D286" s="5"/>
      <c r="E286" s="13"/>
      <c r="F286" s="13"/>
      <c r="G286" s="13"/>
      <c r="H286" s="13"/>
      <c r="I286" s="14"/>
      <c r="J286" s="7"/>
      <c r="K286" s="414"/>
    </row>
    <row r="287" spans="1:11" s="101" customFormat="1" ht="9.9499999999999993" customHeight="1">
      <c r="A287" s="98" t="s">
        <v>201</v>
      </c>
      <c r="B287" s="125"/>
      <c r="C287" s="125"/>
      <c r="D287" s="99"/>
      <c r="E287" s="55">
        <v>0</v>
      </c>
      <c r="F287" s="55">
        <v>0</v>
      </c>
      <c r="G287" s="55">
        <v>0</v>
      </c>
      <c r="H287" s="55">
        <v>0</v>
      </c>
      <c r="I287" s="55">
        <v>0</v>
      </c>
      <c r="J287" s="56"/>
      <c r="K287" s="414"/>
    </row>
    <row r="288" spans="1:11" s="25" customFormat="1" ht="8.65" customHeight="1">
      <c r="A288" s="3"/>
      <c r="B288" s="3"/>
      <c r="C288" s="3"/>
      <c r="D288" s="2"/>
      <c r="E288" s="22"/>
      <c r="F288" s="22"/>
      <c r="G288" s="24"/>
      <c r="H288" s="24"/>
      <c r="I288" s="22"/>
      <c r="J288" s="7"/>
      <c r="K288" s="414"/>
    </row>
    <row r="289" spans="1:12" s="25" customFormat="1" ht="8.65" customHeight="1">
      <c r="A289" s="3"/>
      <c r="B289" s="3"/>
      <c r="C289" s="3"/>
      <c r="D289" s="2"/>
      <c r="E289" s="22"/>
      <c r="F289" s="22"/>
      <c r="G289" s="24"/>
      <c r="H289" s="24"/>
      <c r="I289" s="22"/>
      <c r="J289" s="7"/>
      <c r="K289" s="414"/>
    </row>
    <row r="290" spans="1:12" s="101" customFormat="1" ht="9.9499999999999993" customHeight="1">
      <c r="A290" s="42" t="s">
        <v>199</v>
      </c>
      <c r="B290" s="100"/>
      <c r="C290" s="100"/>
      <c r="D290" s="42"/>
      <c r="E290" s="105"/>
      <c r="F290" s="105"/>
      <c r="G290" s="106"/>
      <c r="H290" s="106"/>
      <c r="I290" s="105"/>
      <c r="J290" s="56"/>
      <c r="K290" s="414"/>
    </row>
    <row r="291" spans="1:12" s="25" customFormat="1" ht="8.65" customHeight="1">
      <c r="A291" s="1"/>
      <c r="B291" s="3"/>
      <c r="C291" s="3"/>
      <c r="D291" s="1"/>
      <c r="E291" s="7"/>
      <c r="F291" s="7"/>
      <c r="G291" s="7"/>
      <c r="H291" s="7"/>
      <c r="I291" s="7"/>
      <c r="J291" s="3"/>
      <c r="K291" s="414"/>
    </row>
    <row r="292" spans="1:12" s="25" customFormat="1" ht="8.65" customHeight="1">
      <c r="A292" s="18" t="s">
        <v>184</v>
      </c>
      <c r="B292" s="19"/>
      <c r="C292" s="19"/>
      <c r="D292" s="17" t="s">
        <v>167</v>
      </c>
      <c r="E292" s="13">
        <v>0</v>
      </c>
      <c r="F292" s="13">
        <v>0</v>
      </c>
      <c r="G292" s="13">
        <v>0</v>
      </c>
      <c r="H292" s="13">
        <v>0</v>
      </c>
      <c r="I292" s="14">
        <v>0</v>
      </c>
      <c r="J292" s="3"/>
      <c r="K292" s="414"/>
    </row>
    <row r="293" spans="1:12" s="25" customFormat="1" ht="8.65" customHeight="1">
      <c r="A293" s="18" t="s">
        <v>185</v>
      </c>
      <c r="B293" s="19"/>
      <c r="C293" s="19"/>
      <c r="D293" s="17" t="s">
        <v>168</v>
      </c>
      <c r="E293" s="13">
        <v>0</v>
      </c>
      <c r="F293" s="13">
        <v>0</v>
      </c>
      <c r="G293" s="13">
        <v>0</v>
      </c>
      <c r="H293" s="13">
        <v>0</v>
      </c>
      <c r="I293" s="14">
        <v>0</v>
      </c>
      <c r="J293" s="3"/>
      <c r="K293" s="414"/>
    </row>
    <row r="294" spans="1:12" s="25" customFormat="1" ht="8.65" customHeight="1">
      <c r="A294" s="18" t="s">
        <v>186</v>
      </c>
      <c r="B294" s="19"/>
      <c r="C294" s="19"/>
      <c r="D294" s="17" t="s">
        <v>169</v>
      </c>
      <c r="E294" s="13">
        <v>0</v>
      </c>
      <c r="F294" s="13">
        <v>0</v>
      </c>
      <c r="G294" s="13">
        <v>0</v>
      </c>
      <c r="H294" s="13">
        <v>0</v>
      </c>
      <c r="I294" s="14">
        <v>0</v>
      </c>
      <c r="J294" s="3"/>
      <c r="K294" s="414"/>
    </row>
    <row r="295" spans="1:12" s="25" customFormat="1" ht="8.65" customHeight="1">
      <c r="A295" s="18" t="s">
        <v>187</v>
      </c>
      <c r="B295" s="19"/>
      <c r="C295" s="19"/>
      <c r="D295" s="17" t="s">
        <v>165</v>
      </c>
      <c r="E295" s="13">
        <v>0</v>
      </c>
      <c r="F295" s="13">
        <v>0</v>
      </c>
      <c r="G295" s="13">
        <v>0</v>
      </c>
      <c r="H295" s="13">
        <v>0</v>
      </c>
      <c r="I295" s="14">
        <v>0</v>
      </c>
      <c r="J295" s="3"/>
      <c r="K295" s="414"/>
    </row>
    <row r="296" spans="1:12" s="25" customFormat="1" ht="8.65" customHeight="1">
      <c r="A296" s="18" t="s">
        <v>188</v>
      </c>
      <c r="B296" s="19"/>
      <c r="C296" s="19"/>
      <c r="D296" s="17" t="s">
        <v>170</v>
      </c>
      <c r="E296" s="13">
        <v>0</v>
      </c>
      <c r="F296" s="13">
        <v>0</v>
      </c>
      <c r="G296" s="13">
        <v>0</v>
      </c>
      <c r="H296" s="13">
        <v>1809</v>
      </c>
      <c r="I296" s="14">
        <v>5618</v>
      </c>
      <c r="J296" s="3"/>
      <c r="K296" s="414"/>
    </row>
    <row r="297" spans="1:12" s="25" customFormat="1" ht="8.65" customHeight="1">
      <c r="A297" s="18" t="s">
        <v>189</v>
      </c>
      <c r="B297" s="19"/>
      <c r="C297" s="19"/>
      <c r="D297" s="17" t="s">
        <v>209</v>
      </c>
      <c r="E297" s="13">
        <v>0</v>
      </c>
      <c r="F297" s="13">
        <v>0</v>
      </c>
      <c r="G297" s="13">
        <v>0</v>
      </c>
      <c r="H297" s="13">
        <v>0</v>
      </c>
      <c r="I297" s="14">
        <v>0</v>
      </c>
      <c r="J297" s="3"/>
      <c r="K297" s="414"/>
    </row>
    <row r="298" spans="1:12" s="25" customFormat="1" ht="8.65" customHeight="1">
      <c r="A298" s="18" t="s">
        <v>166</v>
      </c>
      <c r="B298" s="19"/>
      <c r="C298" s="19"/>
      <c r="D298" s="17" t="s">
        <v>210</v>
      </c>
      <c r="E298" s="13">
        <v>0</v>
      </c>
      <c r="F298" s="13">
        <v>0</v>
      </c>
      <c r="G298" s="13">
        <v>0</v>
      </c>
      <c r="H298" s="13">
        <v>0</v>
      </c>
      <c r="I298" s="14">
        <v>0</v>
      </c>
      <c r="J298" s="3"/>
      <c r="K298" s="414"/>
    </row>
    <row r="299" spans="1:12" s="25" customFormat="1" ht="8.65" customHeight="1">
      <c r="A299" s="18" t="s">
        <v>213</v>
      </c>
      <c r="B299" s="19"/>
      <c r="C299" s="19"/>
      <c r="D299" s="17"/>
      <c r="E299" s="13">
        <v>0</v>
      </c>
      <c r="F299" s="13">
        <v>0</v>
      </c>
      <c r="G299" s="13">
        <v>0</v>
      </c>
      <c r="H299" s="13">
        <v>0</v>
      </c>
      <c r="I299" s="14">
        <v>0</v>
      </c>
      <c r="J299" s="3"/>
      <c r="K299" s="414"/>
    </row>
    <row r="300" spans="1:12" s="25" customFormat="1" ht="8.65" customHeight="1">
      <c r="A300" s="18"/>
      <c r="B300" s="19"/>
      <c r="C300" s="19"/>
      <c r="D300" s="5"/>
      <c r="E300" s="13"/>
      <c r="F300" s="13"/>
      <c r="G300" s="13"/>
      <c r="H300" s="13"/>
      <c r="I300" s="13"/>
      <c r="J300" s="3"/>
      <c r="K300" s="414"/>
    </row>
    <row r="301" spans="1:12" s="101" customFormat="1" ht="9.9499999999999993" customHeight="1">
      <c r="A301" s="46" t="s">
        <v>191</v>
      </c>
      <c r="B301" s="125"/>
      <c r="C301" s="125"/>
      <c r="D301" s="91"/>
      <c r="E301" s="69">
        <v>0</v>
      </c>
      <c r="F301" s="69">
        <v>0</v>
      </c>
      <c r="G301" s="107">
        <v>0</v>
      </c>
      <c r="H301" s="107">
        <v>1809</v>
      </c>
      <c r="I301" s="69">
        <v>5618</v>
      </c>
      <c r="J301" s="108" t="s">
        <v>270</v>
      </c>
      <c r="K301" s="414"/>
      <c r="L301" s="143"/>
    </row>
    <row r="302" spans="1:12" s="25" customFormat="1" ht="8.65" customHeight="1">
      <c r="A302" s="1"/>
      <c r="B302" s="3"/>
      <c r="C302" s="3"/>
      <c r="D302" s="2"/>
      <c r="E302" s="7"/>
      <c r="F302" s="7"/>
      <c r="G302" s="7"/>
      <c r="H302" s="7"/>
      <c r="I302" s="7"/>
      <c r="J302" s="33">
        <v>7427</v>
      </c>
      <c r="K302" s="414"/>
    </row>
    <row r="303" spans="1:12" s="25" customFormat="1" ht="8.65" customHeight="1">
      <c r="A303" s="1"/>
      <c r="B303" s="3"/>
      <c r="C303" s="3"/>
      <c r="D303" s="2"/>
      <c r="E303" s="7"/>
      <c r="F303" s="7"/>
      <c r="G303" s="7"/>
      <c r="H303" s="7"/>
      <c r="I303" s="7"/>
      <c r="J303" s="3"/>
      <c r="K303" s="414"/>
    </row>
    <row r="304" spans="1:12" s="101" customFormat="1" ht="9.9499999999999993" customHeight="1">
      <c r="A304" s="42" t="s">
        <v>202</v>
      </c>
      <c r="B304" s="100"/>
      <c r="C304" s="100"/>
      <c r="D304" s="42"/>
      <c r="E304" s="105"/>
      <c r="F304" s="105"/>
      <c r="G304" s="106"/>
      <c r="H304" s="106"/>
      <c r="I304" s="105"/>
      <c r="J304" s="56"/>
      <c r="K304" s="414"/>
    </row>
    <row r="305" spans="1:11" s="25" customFormat="1" ht="8.65" customHeight="1">
      <c r="A305" s="1"/>
      <c r="B305" s="3"/>
      <c r="C305" s="3"/>
      <c r="D305" s="1"/>
      <c r="E305" s="7"/>
      <c r="F305" s="7"/>
      <c r="G305" s="7"/>
      <c r="H305" s="7"/>
      <c r="I305" s="7"/>
      <c r="J305" s="3"/>
      <c r="K305" s="414"/>
    </row>
    <row r="306" spans="1:11" s="25" customFormat="1" ht="8.65" customHeight="1">
      <c r="A306" s="18" t="s">
        <v>184</v>
      </c>
      <c r="B306" s="19"/>
      <c r="C306" s="19"/>
      <c r="D306" s="17" t="s">
        <v>171</v>
      </c>
      <c r="E306" s="13">
        <v>0</v>
      </c>
      <c r="F306" s="13">
        <v>0</v>
      </c>
      <c r="G306" s="13">
        <v>0</v>
      </c>
      <c r="H306" s="13">
        <v>0</v>
      </c>
      <c r="I306" s="14">
        <v>0</v>
      </c>
      <c r="J306" s="3"/>
      <c r="K306" s="414"/>
    </row>
    <row r="307" spans="1:11" s="25" customFormat="1" ht="8.65" customHeight="1">
      <c r="A307" s="18" t="s">
        <v>185</v>
      </c>
      <c r="B307" s="19"/>
      <c r="C307" s="19"/>
      <c r="D307" s="17" t="s">
        <v>172</v>
      </c>
      <c r="E307" s="13">
        <v>0</v>
      </c>
      <c r="F307" s="13">
        <v>0</v>
      </c>
      <c r="G307" s="13">
        <v>0</v>
      </c>
      <c r="H307" s="13">
        <v>0</v>
      </c>
      <c r="I307" s="14">
        <v>0</v>
      </c>
      <c r="J307" s="3"/>
      <c r="K307" s="414"/>
    </row>
    <row r="308" spans="1:11" s="25" customFormat="1" ht="8.65" customHeight="1">
      <c r="A308" s="18" t="s">
        <v>186</v>
      </c>
      <c r="B308" s="19"/>
      <c r="C308" s="19"/>
      <c r="D308" s="17" t="s">
        <v>173</v>
      </c>
      <c r="E308" s="13">
        <v>63784</v>
      </c>
      <c r="F308" s="13">
        <v>1148</v>
      </c>
      <c r="G308" s="13">
        <v>75603</v>
      </c>
      <c r="H308" s="13">
        <v>66079</v>
      </c>
      <c r="I308" s="14">
        <v>89675</v>
      </c>
      <c r="J308" s="3"/>
      <c r="K308" s="414"/>
    </row>
    <row r="309" spans="1:11" s="25" customFormat="1" ht="8.65" customHeight="1">
      <c r="A309" s="18" t="s">
        <v>187</v>
      </c>
      <c r="B309" s="19"/>
      <c r="C309" s="19"/>
      <c r="D309" s="17" t="s">
        <v>174</v>
      </c>
      <c r="E309" s="13">
        <v>30177</v>
      </c>
      <c r="F309" s="13">
        <v>45875</v>
      </c>
      <c r="G309" s="13">
        <v>65925</v>
      </c>
      <c r="H309" s="13">
        <v>79955</v>
      </c>
      <c r="I309" s="14">
        <v>58943</v>
      </c>
      <c r="J309" s="3"/>
      <c r="K309" s="414"/>
    </row>
    <row r="310" spans="1:11" s="25" customFormat="1" ht="8.65" customHeight="1">
      <c r="A310" s="18" t="s">
        <v>188</v>
      </c>
      <c r="B310" s="19"/>
      <c r="C310" s="19"/>
      <c r="D310" s="17" t="s">
        <v>175</v>
      </c>
      <c r="E310" s="13">
        <v>6530</v>
      </c>
      <c r="F310" s="13">
        <v>4444</v>
      </c>
      <c r="G310" s="13">
        <v>1975</v>
      </c>
      <c r="H310" s="13">
        <v>0</v>
      </c>
      <c r="I310" s="14">
        <v>0</v>
      </c>
      <c r="J310" s="3"/>
      <c r="K310" s="414"/>
    </row>
    <row r="311" spans="1:11" s="25" customFormat="1" ht="8.65" customHeight="1">
      <c r="A311" s="18" t="s">
        <v>189</v>
      </c>
      <c r="B311" s="19"/>
      <c r="C311" s="19"/>
      <c r="D311" s="17" t="s">
        <v>211</v>
      </c>
      <c r="E311" s="13">
        <v>0</v>
      </c>
      <c r="F311" s="13">
        <v>0</v>
      </c>
      <c r="G311" s="13">
        <v>0</v>
      </c>
      <c r="H311" s="13">
        <v>0</v>
      </c>
      <c r="I311" s="14">
        <v>0</v>
      </c>
      <c r="J311" s="3"/>
      <c r="K311" s="414"/>
    </row>
    <row r="312" spans="1:11" s="25" customFormat="1" ht="8.65" customHeight="1">
      <c r="A312" s="18" t="s">
        <v>166</v>
      </c>
      <c r="B312" s="19"/>
      <c r="C312" s="19"/>
      <c r="D312" s="17" t="s">
        <v>212</v>
      </c>
      <c r="E312" s="13">
        <v>0</v>
      </c>
      <c r="F312" s="13">
        <v>0</v>
      </c>
      <c r="G312" s="13">
        <v>0</v>
      </c>
      <c r="H312" s="13">
        <v>0</v>
      </c>
      <c r="I312" s="14">
        <v>0</v>
      </c>
      <c r="J312" s="3"/>
      <c r="K312" s="414"/>
    </row>
    <row r="313" spans="1:11" s="25" customFormat="1" ht="8.65" customHeight="1">
      <c r="A313" s="18"/>
      <c r="B313" s="19"/>
      <c r="C313" s="19"/>
      <c r="D313" s="17"/>
      <c r="E313" s="13"/>
      <c r="F313" s="13"/>
      <c r="G313" s="13"/>
      <c r="H313" s="13"/>
      <c r="I313" s="14"/>
      <c r="J313" s="3"/>
      <c r="K313" s="414"/>
    </row>
    <row r="314" spans="1:11" s="101" customFormat="1" ht="9.9499999999999993" customHeight="1">
      <c r="A314" s="46" t="s">
        <v>190</v>
      </c>
      <c r="B314" s="125"/>
      <c r="C314" s="125"/>
      <c r="D314" s="91"/>
      <c r="E314" s="69">
        <v>100491</v>
      </c>
      <c r="F314" s="69">
        <v>51467</v>
      </c>
      <c r="G314" s="107">
        <v>143503</v>
      </c>
      <c r="H314" s="107">
        <v>146034</v>
      </c>
      <c r="I314" s="69">
        <v>148618</v>
      </c>
      <c r="J314" s="100"/>
      <c r="K314" s="414"/>
    </row>
    <row r="315" spans="1:11" s="25" customFormat="1" ht="8.65" customHeight="1" thickBot="1">
      <c r="A315" s="1"/>
      <c r="B315" s="3"/>
      <c r="C315" s="3"/>
      <c r="D315" s="2"/>
      <c r="E315" s="7"/>
      <c r="F315" s="7"/>
      <c r="G315" s="7"/>
      <c r="H315" s="7"/>
      <c r="I315" s="7"/>
      <c r="J315" s="3"/>
      <c r="K315" s="414"/>
    </row>
    <row r="316" spans="1:11" s="23" customFormat="1" ht="9.9499999999999993" customHeight="1" thickBot="1">
      <c r="A316" s="1145" t="s">
        <v>180</v>
      </c>
      <c r="B316" s="1146"/>
      <c r="C316" s="1147"/>
      <c r="D316" s="64"/>
      <c r="E316" s="7"/>
      <c r="F316" s="7"/>
      <c r="G316" s="7"/>
      <c r="H316" s="7"/>
      <c r="I316" s="7"/>
      <c r="J316" s="7"/>
      <c r="K316" s="414"/>
    </row>
    <row r="317" spans="1:11" s="25" customFormat="1" ht="8.65" customHeight="1">
      <c r="A317" s="1"/>
      <c r="B317" s="3"/>
      <c r="C317" s="3"/>
      <c r="D317" s="2"/>
      <c r="E317" s="7"/>
      <c r="F317" s="7"/>
      <c r="G317" s="7"/>
      <c r="H317" s="7"/>
      <c r="I317" s="7"/>
      <c r="J317" s="3"/>
      <c r="K317" s="414"/>
    </row>
    <row r="318" spans="1:11" s="25" customFormat="1" ht="8.65" customHeight="1">
      <c r="A318" s="18" t="s">
        <v>204</v>
      </c>
      <c r="B318" s="19"/>
      <c r="C318" s="19"/>
      <c r="D318" s="17" t="s">
        <v>161</v>
      </c>
      <c r="E318" s="13">
        <v>69315</v>
      </c>
      <c r="F318" s="13">
        <v>61065</v>
      </c>
      <c r="G318" s="13">
        <v>56080</v>
      </c>
      <c r="H318" s="13">
        <v>48296</v>
      </c>
      <c r="I318" s="14">
        <v>119524</v>
      </c>
      <c r="J318" s="3"/>
      <c r="K318" s="414"/>
    </row>
    <row r="319" spans="1:11" s="25" customFormat="1" ht="8.65" customHeight="1">
      <c r="A319" s="18" t="s">
        <v>179</v>
      </c>
      <c r="B319" s="19"/>
      <c r="C319" s="19"/>
      <c r="D319" s="17" t="s">
        <v>161</v>
      </c>
      <c r="E319" s="13">
        <v>78321</v>
      </c>
      <c r="F319" s="13">
        <v>69214</v>
      </c>
      <c r="G319" s="13">
        <v>66343</v>
      </c>
      <c r="H319" s="13">
        <v>67986</v>
      </c>
      <c r="I319" s="14">
        <v>68872</v>
      </c>
      <c r="J319" s="3"/>
      <c r="K319" s="414"/>
    </row>
    <row r="320" spans="1:11" s="25" customFormat="1" ht="8.65" customHeight="1">
      <c r="A320" s="18" t="s">
        <v>159</v>
      </c>
      <c r="B320" s="19"/>
      <c r="C320" s="19"/>
      <c r="D320" s="17" t="s">
        <v>161</v>
      </c>
      <c r="E320" s="13">
        <v>21117</v>
      </c>
      <c r="F320" s="13">
        <v>15584</v>
      </c>
      <c r="G320" s="13">
        <v>33584</v>
      </c>
      <c r="H320" s="13">
        <v>33584</v>
      </c>
      <c r="I320" s="14">
        <v>122073</v>
      </c>
      <c r="J320" s="3"/>
      <c r="K320" s="414"/>
    </row>
    <row r="321" spans="1:12" s="25" customFormat="1" ht="8.65" customHeight="1">
      <c r="A321" s="18"/>
      <c r="B321" s="19"/>
      <c r="C321" s="19"/>
      <c r="D321" s="17"/>
      <c r="E321" s="13"/>
      <c r="F321" s="13"/>
      <c r="G321" s="13"/>
      <c r="H321" s="13"/>
      <c r="I321" s="14"/>
      <c r="J321" s="3"/>
      <c r="K321" s="414"/>
    </row>
    <row r="322" spans="1:12" s="101" customFormat="1" ht="8.65" customHeight="1">
      <c r="A322" s="46" t="s">
        <v>192</v>
      </c>
      <c r="B322" s="125"/>
      <c r="C322" s="125"/>
      <c r="D322" s="91" t="s">
        <v>176</v>
      </c>
      <c r="E322" s="69">
        <v>269244</v>
      </c>
      <c r="F322" s="69">
        <v>197330</v>
      </c>
      <c r="G322" s="107">
        <v>299510</v>
      </c>
      <c r="H322" s="107">
        <v>295900</v>
      </c>
      <c r="I322" s="69">
        <v>459087</v>
      </c>
      <c r="J322" s="108" t="s">
        <v>270</v>
      </c>
      <c r="K322" s="414"/>
      <c r="L322" s="143"/>
    </row>
    <row r="323" spans="1:12" s="25" customFormat="1" ht="8.65" customHeight="1" thickBot="1">
      <c r="A323" s="37"/>
      <c r="B323" s="81"/>
      <c r="C323" s="81"/>
      <c r="D323" s="37"/>
      <c r="E323" s="87"/>
      <c r="F323" s="87"/>
      <c r="G323" s="88"/>
      <c r="H323" s="88"/>
      <c r="I323" s="87"/>
      <c r="J323" s="33">
        <v>1521071</v>
      </c>
      <c r="K323" s="414"/>
    </row>
    <row r="324" spans="1:12" s="23" customFormat="1" ht="9.9499999999999993" customHeight="1" thickBot="1">
      <c r="A324" s="1145" t="s">
        <v>257</v>
      </c>
      <c r="B324" s="1146"/>
      <c r="C324" s="1147"/>
      <c r="D324" s="64"/>
      <c r="E324" s="7"/>
      <c r="F324" s="7"/>
      <c r="G324" s="7"/>
      <c r="H324" s="7"/>
      <c r="I324" s="7"/>
      <c r="J324" s="7"/>
      <c r="K324" s="414"/>
    </row>
    <row r="325" spans="1:12" s="25" customFormat="1" ht="9.9499999999999993" customHeight="1">
      <c r="A325" s="37"/>
      <c r="B325" s="81"/>
      <c r="C325" s="81"/>
      <c r="D325" s="37"/>
      <c r="E325" s="87"/>
      <c r="F325" s="87"/>
      <c r="G325" s="88"/>
      <c r="H325" s="88"/>
      <c r="I325" s="87"/>
      <c r="J325" s="7"/>
      <c r="K325" s="414"/>
    </row>
    <row r="326" spans="1:12" s="25" customFormat="1" ht="9.9499999999999993" customHeight="1">
      <c r="A326" s="139" t="s">
        <v>267</v>
      </c>
      <c r="B326" s="139"/>
      <c r="C326" s="146"/>
      <c r="D326" s="58"/>
      <c r="E326" s="85"/>
      <c r="F326" s="85"/>
      <c r="G326" s="86"/>
      <c r="H326" s="86"/>
      <c r="I326" s="85"/>
      <c r="J326" s="7"/>
      <c r="K326" s="414"/>
    </row>
    <row r="327" spans="1:12" s="25" customFormat="1" ht="9.9499999999999993" customHeight="1">
      <c r="A327" s="140" t="s">
        <v>182</v>
      </c>
      <c r="B327" s="140"/>
      <c r="C327" s="147"/>
      <c r="D327" s="58"/>
      <c r="E327" s="13">
        <v>167403</v>
      </c>
      <c r="F327" s="13">
        <v>185381</v>
      </c>
      <c r="G327" s="13">
        <v>210238</v>
      </c>
      <c r="H327" s="13">
        <v>130093</v>
      </c>
      <c r="I327" s="14">
        <v>150354</v>
      </c>
      <c r="J327" s="7"/>
      <c r="K327" s="414"/>
    </row>
    <row r="328" spans="1:12" s="25" customFormat="1" ht="9.9499999999999993" customHeight="1">
      <c r="A328" s="140" t="s">
        <v>256</v>
      </c>
      <c r="B328" s="140"/>
      <c r="C328" s="146" t="s">
        <v>268</v>
      </c>
      <c r="D328" s="151"/>
      <c r="E328" s="13"/>
      <c r="F328" s="13"/>
      <c r="G328" s="13"/>
      <c r="H328" s="13">
        <v>-6725</v>
      </c>
      <c r="I328" s="14">
        <v>-6775</v>
      </c>
      <c r="J328" s="7"/>
      <c r="K328" s="414"/>
    </row>
    <row r="329" spans="1:12" s="25" customFormat="1" ht="9.9499999999999993" customHeight="1">
      <c r="A329" s="140" t="s">
        <v>255</v>
      </c>
      <c r="B329" s="140"/>
      <c r="C329" s="146" t="s">
        <v>268</v>
      </c>
      <c r="D329" s="151"/>
      <c r="E329" s="85"/>
      <c r="F329" s="85"/>
      <c r="G329" s="86"/>
      <c r="H329" s="13">
        <v>-71748</v>
      </c>
      <c r="I329" s="14">
        <v>-90457</v>
      </c>
      <c r="J329" s="7"/>
      <c r="K329" s="414"/>
    </row>
    <row r="330" spans="1:12" s="25" customFormat="1" ht="8.65" customHeight="1">
      <c r="A330" s="139" t="s">
        <v>263</v>
      </c>
      <c r="B330" s="139"/>
      <c r="C330" s="146"/>
      <c r="D330" s="58"/>
      <c r="E330" s="85"/>
      <c r="F330" s="85"/>
      <c r="G330" s="86"/>
      <c r="H330" s="86"/>
      <c r="I330" s="85"/>
      <c r="J330" s="7"/>
      <c r="K330" s="414"/>
    </row>
    <row r="331" spans="1:12" s="25" customFormat="1" ht="8.65" customHeight="1">
      <c r="A331" s="140" t="s">
        <v>253</v>
      </c>
      <c r="B331" s="140"/>
      <c r="C331" s="146" t="s">
        <v>268</v>
      </c>
      <c r="D331" s="148" t="s">
        <v>272</v>
      </c>
      <c r="E331" s="13"/>
      <c r="F331" s="85"/>
      <c r="G331" s="86"/>
      <c r="H331" s="13">
        <v>0</v>
      </c>
      <c r="I331" s="14">
        <v>11516</v>
      </c>
      <c r="J331" s="7"/>
      <c r="K331" s="414"/>
    </row>
    <row r="332" spans="1:12" s="25" customFormat="1" ht="8.65" customHeight="1">
      <c r="A332" s="140" t="s">
        <v>182</v>
      </c>
      <c r="B332" s="140"/>
      <c r="C332" s="147"/>
      <c r="D332" s="58"/>
      <c r="E332" s="13">
        <v>57348</v>
      </c>
      <c r="F332" s="13">
        <v>57562</v>
      </c>
      <c r="G332" s="13">
        <v>57258</v>
      </c>
      <c r="H332" s="13">
        <v>56402</v>
      </c>
      <c r="I332" s="14">
        <v>75039</v>
      </c>
      <c r="J332" s="7"/>
      <c r="K332" s="414"/>
    </row>
    <row r="333" spans="1:12" s="25" customFormat="1" ht="8.65" customHeight="1">
      <c r="A333" s="140" t="s">
        <v>254</v>
      </c>
      <c r="B333" s="140"/>
      <c r="C333" s="147"/>
      <c r="D333" s="58"/>
      <c r="E333" s="13">
        <v>-57348</v>
      </c>
      <c r="F333" s="13">
        <v>-57562</v>
      </c>
      <c r="G333" s="13">
        <v>-57258</v>
      </c>
      <c r="H333" s="13">
        <v>-56402</v>
      </c>
      <c r="I333" s="14">
        <v>-54027</v>
      </c>
      <c r="J333" s="7"/>
      <c r="K333" s="414"/>
    </row>
    <row r="334" spans="1:12" s="25" customFormat="1" ht="8.65" customHeight="1">
      <c r="A334" s="139" t="s">
        <v>264</v>
      </c>
      <c r="B334" s="139"/>
      <c r="C334" s="146" t="s">
        <v>268</v>
      </c>
      <c r="D334" s="151"/>
      <c r="E334" s="13"/>
      <c r="F334" s="85"/>
      <c r="G334" s="86"/>
      <c r="H334" s="86"/>
      <c r="I334" s="85"/>
      <c r="J334" s="7"/>
      <c r="K334" s="414"/>
    </row>
    <row r="335" spans="1:12" s="25" customFormat="1" ht="8.65" customHeight="1">
      <c r="A335" s="140" t="s">
        <v>250</v>
      </c>
      <c r="B335" s="140"/>
      <c r="C335" s="1158" t="s">
        <v>269</v>
      </c>
      <c r="D335" s="1159"/>
      <c r="E335" s="85"/>
      <c r="F335" s="85"/>
      <c r="G335" s="86"/>
      <c r="H335" s="13">
        <v>0</v>
      </c>
      <c r="I335" s="14">
        <v>0</v>
      </c>
      <c r="J335" s="7"/>
      <c r="K335" s="414"/>
    </row>
    <row r="336" spans="1:12" s="25" customFormat="1" ht="8.65" customHeight="1">
      <c r="A336" s="139" t="s">
        <v>265</v>
      </c>
      <c r="B336" s="139"/>
      <c r="C336" s="146"/>
      <c r="D336" s="58"/>
      <c r="E336" s="85"/>
      <c r="F336" s="85"/>
      <c r="G336" s="86"/>
      <c r="H336" s="86"/>
      <c r="I336" s="85"/>
      <c r="J336" s="7"/>
      <c r="K336" s="414"/>
    </row>
    <row r="337" spans="1:11" s="25" customFormat="1" ht="8.65" customHeight="1">
      <c r="A337" s="140" t="s">
        <v>248</v>
      </c>
      <c r="B337" s="140"/>
      <c r="C337" s="146" t="s">
        <v>268</v>
      </c>
      <c r="D337" s="149" t="s">
        <v>273</v>
      </c>
      <c r="E337" s="85"/>
      <c r="F337" s="85"/>
      <c r="G337" s="86"/>
      <c r="H337" s="13">
        <v>18924</v>
      </c>
      <c r="I337" s="14">
        <v>16007</v>
      </c>
      <c r="J337" s="7"/>
      <c r="K337" s="414"/>
    </row>
    <row r="338" spans="1:11" s="25" customFormat="1" ht="8.65" customHeight="1">
      <c r="A338" s="140" t="s">
        <v>249</v>
      </c>
      <c r="B338" s="140"/>
      <c r="C338" s="146" t="s">
        <v>268</v>
      </c>
      <c r="D338" s="149" t="s">
        <v>274</v>
      </c>
      <c r="E338" s="85"/>
      <c r="F338" s="85"/>
      <c r="G338" s="86"/>
      <c r="H338" s="13">
        <v>29396</v>
      </c>
      <c r="I338" s="14">
        <v>29629</v>
      </c>
      <c r="J338" s="7"/>
      <c r="K338" s="414"/>
    </row>
    <row r="339" spans="1:11" s="25" customFormat="1" ht="8.65" customHeight="1">
      <c r="A339" s="140" t="s">
        <v>182</v>
      </c>
      <c r="B339" s="140"/>
      <c r="C339" s="147"/>
      <c r="D339" s="17"/>
      <c r="E339" s="13">
        <v>52446</v>
      </c>
      <c r="F339" s="13">
        <v>54625</v>
      </c>
      <c r="G339" s="13">
        <v>54737</v>
      </c>
      <c r="H339" s="13">
        <v>54350</v>
      </c>
      <c r="I339" s="14">
        <v>54397</v>
      </c>
      <c r="J339" s="7"/>
      <c r="K339" s="414"/>
    </row>
    <row r="340" spans="1:11" s="25" customFormat="1" ht="8.65" customHeight="1">
      <c r="A340" s="1160" t="s">
        <v>251</v>
      </c>
      <c r="B340" s="1161"/>
      <c r="C340" s="147"/>
      <c r="D340" s="17"/>
      <c r="E340" s="13">
        <v>-49054</v>
      </c>
      <c r="F340" s="13">
        <v>-48962</v>
      </c>
      <c r="G340" s="13">
        <v>-48270</v>
      </c>
      <c r="H340" s="13">
        <v>-47318</v>
      </c>
      <c r="I340" s="14">
        <v>-47348</v>
      </c>
      <c r="J340" s="7"/>
      <c r="K340" s="414"/>
    </row>
    <row r="341" spans="1:11" s="25" customFormat="1" ht="8.65" customHeight="1">
      <c r="A341" s="139" t="s">
        <v>266</v>
      </c>
      <c r="B341" s="139"/>
      <c r="C341" s="147"/>
      <c r="D341" s="58"/>
      <c r="E341" s="85"/>
      <c r="F341" s="85"/>
      <c r="G341" s="86"/>
      <c r="H341" s="86"/>
      <c r="I341" s="13"/>
      <c r="J341" s="7"/>
      <c r="K341" s="414"/>
    </row>
    <row r="342" spans="1:11" s="25" customFormat="1" ht="8.65" customHeight="1">
      <c r="A342" s="140" t="s">
        <v>182</v>
      </c>
      <c r="B342" s="140"/>
      <c r="C342" s="146" t="s">
        <v>268</v>
      </c>
      <c r="D342" s="151"/>
      <c r="E342" s="85"/>
      <c r="F342" s="85"/>
      <c r="G342" s="86"/>
      <c r="H342" s="13">
        <v>25402</v>
      </c>
      <c r="I342" s="14">
        <v>32451</v>
      </c>
      <c r="J342" s="7"/>
      <c r="K342" s="414"/>
    </row>
    <row r="343" spans="1:11" s="25" customFormat="1" ht="8.65" customHeight="1">
      <c r="A343" s="140" t="s">
        <v>252</v>
      </c>
      <c r="B343" s="140"/>
      <c r="C343" s="146" t="s">
        <v>268</v>
      </c>
      <c r="D343" s="151"/>
      <c r="E343" s="85"/>
      <c r="F343" s="85"/>
      <c r="G343" s="86"/>
      <c r="H343" s="13">
        <v>-4057</v>
      </c>
      <c r="I343" s="14">
        <v>-5116</v>
      </c>
      <c r="J343" s="7"/>
      <c r="K343" s="414"/>
    </row>
    <row r="344" spans="1:11" s="25" customFormat="1" ht="9.9499999999999993" customHeight="1" thickBot="1">
      <c r="A344" s="3"/>
      <c r="B344" s="3"/>
      <c r="C344" s="3"/>
      <c r="D344" s="35"/>
      <c r="E344" s="7"/>
      <c r="F344" s="7"/>
      <c r="G344" s="7"/>
      <c r="H344" s="7"/>
      <c r="I344" s="7"/>
      <c r="J344" s="7"/>
      <c r="K344" s="414"/>
    </row>
    <row r="345" spans="1:11" s="23" customFormat="1" ht="9.9499999999999993" customHeight="1" thickBot="1">
      <c r="A345" s="1145" t="s">
        <v>247</v>
      </c>
      <c r="B345" s="1146"/>
      <c r="C345" s="1147"/>
      <c r="D345" s="64"/>
      <c r="E345" s="7"/>
      <c r="F345" s="7"/>
      <c r="G345" s="7"/>
      <c r="H345" s="7"/>
      <c r="I345" s="7"/>
      <c r="J345" s="7"/>
      <c r="K345" s="414"/>
    </row>
    <row r="346" spans="1:11" s="25" customFormat="1" ht="8.65" customHeight="1">
      <c r="A346" s="3"/>
      <c r="B346" s="3"/>
      <c r="C346" s="3"/>
      <c r="D346" s="35"/>
      <c r="E346" s="7"/>
      <c r="F346" s="7"/>
      <c r="G346" s="7"/>
      <c r="H346" s="7"/>
      <c r="I346" s="7"/>
      <c r="J346" s="7"/>
      <c r="K346" s="414"/>
    </row>
    <row r="347" spans="1:11" s="25" customFormat="1" ht="8.65" customHeight="1">
      <c r="A347" s="3" t="s">
        <v>205</v>
      </c>
      <c r="B347" s="3"/>
      <c r="C347" s="3"/>
      <c r="D347" s="35" t="s">
        <v>275</v>
      </c>
      <c r="E347" s="13">
        <v>10955</v>
      </c>
      <c r="F347" s="13">
        <v>8802</v>
      </c>
      <c r="G347" s="13">
        <v>19061</v>
      </c>
      <c r="H347" s="13">
        <v>17985</v>
      </c>
      <c r="I347" s="14">
        <v>17410</v>
      </c>
      <c r="J347" s="3"/>
      <c r="K347" s="414"/>
    </row>
    <row r="348" spans="1:11" s="25" customFormat="1" ht="9.9499999999999993" customHeight="1" thickBot="1">
      <c r="A348" s="3"/>
      <c r="B348" s="3"/>
      <c r="C348" s="3"/>
      <c r="D348" s="35"/>
      <c r="E348" s="7"/>
      <c r="F348" s="7"/>
      <c r="G348" s="7"/>
      <c r="H348" s="7"/>
      <c r="I348" s="7"/>
      <c r="J348" s="3"/>
      <c r="K348" s="414"/>
    </row>
    <row r="349" spans="1:11" s="23" customFormat="1" ht="9.9499999999999993" customHeight="1" thickBot="1">
      <c r="A349" s="1145" t="s">
        <v>246</v>
      </c>
      <c r="B349" s="1146"/>
      <c r="C349" s="1147"/>
      <c r="D349" s="64"/>
      <c r="E349" s="7"/>
      <c r="F349" s="7"/>
      <c r="G349" s="7"/>
      <c r="H349" s="7"/>
      <c r="I349" s="7"/>
      <c r="J349" s="7"/>
      <c r="K349" s="414"/>
    </row>
    <row r="350" spans="1:11" s="25" customFormat="1" ht="8.65" customHeight="1">
      <c r="A350" s="3"/>
      <c r="B350" s="3"/>
      <c r="C350" s="3"/>
      <c r="D350" s="35"/>
      <c r="E350" s="7"/>
      <c r="F350" s="7"/>
      <c r="G350" s="7"/>
      <c r="H350" s="7"/>
      <c r="I350" s="7"/>
      <c r="J350" s="3"/>
      <c r="K350" s="414"/>
    </row>
    <row r="351" spans="1:11" s="25" customFormat="1" ht="8.65" customHeight="1">
      <c r="A351" s="18" t="s">
        <v>206</v>
      </c>
      <c r="B351" s="19"/>
      <c r="C351" s="19"/>
      <c r="D351" s="17" t="s">
        <v>279</v>
      </c>
      <c r="E351" s="13">
        <v>57348</v>
      </c>
      <c r="F351" s="13">
        <v>57562</v>
      </c>
      <c r="G351" s="13">
        <v>57258</v>
      </c>
      <c r="H351" s="13">
        <v>56402</v>
      </c>
      <c r="I351" s="13">
        <v>54027</v>
      </c>
      <c r="J351" s="3"/>
      <c r="K351" s="414"/>
    </row>
    <row r="352" spans="1:11" s="25" customFormat="1" ht="8.65" customHeight="1">
      <c r="A352" s="18" t="s">
        <v>207</v>
      </c>
      <c r="B352" s="19"/>
      <c r="C352" s="19"/>
      <c r="D352" s="17" t="s">
        <v>280</v>
      </c>
      <c r="E352" s="13">
        <v>49054</v>
      </c>
      <c r="F352" s="13">
        <v>48962</v>
      </c>
      <c r="G352" s="13">
        <v>48270</v>
      </c>
      <c r="H352" s="13">
        <v>47318</v>
      </c>
      <c r="I352" s="13">
        <v>47348</v>
      </c>
      <c r="J352" s="3"/>
      <c r="K352" s="414"/>
    </row>
    <row r="353" spans="1:12" s="25" customFormat="1" ht="8.85" customHeight="1">
      <c r="A353" s="18" t="s">
        <v>208</v>
      </c>
      <c r="B353" s="19"/>
      <c r="C353" s="19"/>
      <c r="D353" s="17" t="s">
        <v>281</v>
      </c>
      <c r="E353" s="13">
        <v>2565</v>
      </c>
      <c r="F353" s="13">
        <v>5100</v>
      </c>
      <c r="G353" s="13">
        <v>4250</v>
      </c>
      <c r="H353" s="13">
        <v>4200</v>
      </c>
      <c r="I353" s="14">
        <v>4650</v>
      </c>
      <c r="J353" s="3"/>
      <c r="K353" s="414"/>
    </row>
    <row r="354" spans="1:12" s="25" customFormat="1" ht="8.65" customHeight="1">
      <c r="A354" s="18" t="s">
        <v>221</v>
      </c>
      <c r="B354" s="19"/>
      <c r="C354" s="19"/>
      <c r="D354" s="17" t="s">
        <v>281</v>
      </c>
      <c r="E354" s="13">
        <v>0</v>
      </c>
      <c r="F354" s="13">
        <v>0</v>
      </c>
      <c r="G354" s="13">
        <v>0</v>
      </c>
      <c r="H354" s="13">
        <v>0</v>
      </c>
      <c r="I354" s="14">
        <v>0</v>
      </c>
      <c r="J354" s="3"/>
      <c r="K354" s="414"/>
    </row>
    <row r="355" spans="1:12" s="25" customFormat="1" ht="8.65" customHeight="1">
      <c r="A355" s="18" t="s">
        <v>217</v>
      </c>
      <c r="B355" s="19"/>
      <c r="C355" s="19"/>
      <c r="D355" s="17" t="s">
        <v>282</v>
      </c>
      <c r="E355" s="13">
        <v>0</v>
      </c>
      <c r="F355" s="13">
        <v>0</v>
      </c>
      <c r="G355" s="13">
        <v>0</v>
      </c>
      <c r="H355" s="13">
        <v>0</v>
      </c>
      <c r="I355" s="14">
        <v>0</v>
      </c>
      <c r="J355" s="3"/>
      <c r="K355" s="414"/>
    </row>
    <row r="356" spans="1:12" s="25" customFormat="1" ht="8.65" customHeight="1">
      <c r="A356" s="18" t="s">
        <v>218</v>
      </c>
      <c r="B356" s="19"/>
      <c r="C356" s="19"/>
      <c r="D356" s="17" t="s">
        <v>283</v>
      </c>
      <c r="E356" s="13">
        <v>0</v>
      </c>
      <c r="F356" s="13">
        <v>0</v>
      </c>
      <c r="G356" s="13">
        <v>0</v>
      </c>
      <c r="H356" s="13">
        <v>0</v>
      </c>
      <c r="I356" s="14">
        <v>0</v>
      </c>
      <c r="J356" s="3"/>
      <c r="K356" s="414"/>
    </row>
    <row r="357" spans="1:12" s="25" customFormat="1" ht="8.65" customHeight="1">
      <c r="A357" s="18"/>
      <c r="B357" s="19"/>
      <c r="C357" s="19"/>
      <c r="D357" s="17"/>
      <c r="E357" s="13"/>
      <c r="F357" s="13"/>
      <c r="G357" s="13"/>
      <c r="H357" s="13"/>
      <c r="I357" s="13"/>
      <c r="J357" s="3"/>
      <c r="K357" s="414"/>
    </row>
    <row r="358" spans="1:12" s="101" customFormat="1" ht="9.9499999999999993" customHeight="1">
      <c r="A358" s="46" t="s">
        <v>160</v>
      </c>
      <c r="B358" s="125"/>
      <c r="C358" s="125"/>
      <c r="D358" s="153"/>
      <c r="E358" s="69">
        <v>108967</v>
      </c>
      <c r="F358" s="69">
        <v>111624</v>
      </c>
      <c r="G358" s="107">
        <v>109778</v>
      </c>
      <c r="H358" s="107">
        <v>107920</v>
      </c>
      <c r="I358" s="69">
        <v>106025</v>
      </c>
      <c r="J358" s="100"/>
      <c r="K358" s="414"/>
    </row>
    <row r="359" spans="1:12" s="25" customFormat="1" ht="9.9499999999999993" customHeight="1" thickBot="1">
      <c r="A359" s="3"/>
      <c r="B359" s="3"/>
      <c r="C359" s="3"/>
      <c r="D359" s="154"/>
      <c r="E359" s="7"/>
      <c r="F359" s="7"/>
      <c r="G359" s="7"/>
      <c r="H359" s="7"/>
      <c r="I359" s="7"/>
      <c r="J359" s="3"/>
      <c r="K359" s="414"/>
    </row>
    <row r="360" spans="1:12" s="23" customFormat="1" ht="9.9499999999999993" customHeight="1" thickBot="1">
      <c r="A360" s="1145" t="s">
        <v>245</v>
      </c>
      <c r="B360" s="1146"/>
      <c r="C360" s="1147"/>
      <c r="D360" s="64"/>
      <c r="E360" s="7"/>
      <c r="F360" s="7"/>
      <c r="G360" s="7"/>
      <c r="H360" s="7"/>
      <c r="I360" s="7"/>
      <c r="J360" s="7"/>
      <c r="K360" s="414"/>
    </row>
    <row r="361" spans="1:12" s="25" customFormat="1" ht="8.65" customHeight="1">
      <c r="A361" s="3"/>
      <c r="B361" s="3"/>
      <c r="C361" s="3"/>
      <c r="D361" s="154"/>
      <c r="E361" s="7"/>
      <c r="F361" s="7"/>
      <c r="G361" s="7"/>
      <c r="H361" s="7"/>
      <c r="I361" s="7"/>
      <c r="J361" s="3"/>
      <c r="K361" s="414"/>
    </row>
    <row r="362" spans="1:12" s="25" customFormat="1" ht="8.85" customHeight="1">
      <c r="A362" s="18" t="s">
        <v>177</v>
      </c>
      <c r="B362" s="19"/>
      <c r="C362" s="19"/>
      <c r="D362" s="17" t="s">
        <v>276</v>
      </c>
      <c r="E362" s="13">
        <v>0</v>
      </c>
      <c r="F362" s="13">
        <v>0</v>
      </c>
      <c r="G362" s="13">
        <v>0</v>
      </c>
      <c r="H362" s="13">
        <v>0</v>
      </c>
      <c r="I362" s="14">
        <v>0</v>
      </c>
      <c r="J362" s="3"/>
      <c r="K362" s="414"/>
    </row>
    <row r="363" spans="1:12" s="25" customFormat="1" ht="8.85" customHeight="1">
      <c r="A363" s="18" t="s">
        <v>178</v>
      </c>
      <c r="B363" s="19"/>
      <c r="C363" s="19"/>
      <c r="D363" s="17" t="s">
        <v>277</v>
      </c>
      <c r="E363" s="13">
        <v>348746</v>
      </c>
      <c r="F363" s="13">
        <v>327204</v>
      </c>
      <c r="G363" s="13">
        <v>340478</v>
      </c>
      <c r="H363" s="13">
        <v>327980</v>
      </c>
      <c r="I363" s="14">
        <v>259159</v>
      </c>
      <c r="J363" s="3"/>
      <c r="K363" s="414"/>
      <c r="L363" s="143"/>
    </row>
    <row r="364" spans="1:12" s="25" customFormat="1" ht="8.85" customHeight="1">
      <c r="A364" s="18" t="s">
        <v>226</v>
      </c>
      <c r="B364" s="19"/>
      <c r="C364" s="19"/>
      <c r="D364" s="17" t="s">
        <v>278</v>
      </c>
      <c r="E364" s="13">
        <v>0</v>
      </c>
      <c r="F364" s="13">
        <v>0</v>
      </c>
      <c r="G364" s="13">
        <v>0</v>
      </c>
      <c r="H364" s="13">
        <v>0</v>
      </c>
      <c r="I364" s="14">
        <v>0</v>
      </c>
      <c r="J364" s="3"/>
      <c r="K364" s="414"/>
    </row>
    <row r="365" spans="1:12" s="25" customFormat="1" ht="8.65" customHeight="1">
      <c r="A365" s="29"/>
      <c r="D365" s="36"/>
      <c r="E365" s="7"/>
      <c r="F365" s="7"/>
      <c r="G365" s="7"/>
      <c r="H365" s="7"/>
      <c r="I365" s="7"/>
      <c r="J365" s="3"/>
      <c r="K365" s="414"/>
    </row>
    <row r="366" spans="1:12" s="25" customFormat="1" ht="8.65" customHeight="1">
      <c r="A366" s="29"/>
      <c r="D366" s="36"/>
      <c r="E366" s="7"/>
      <c r="F366" s="7"/>
      <c r="G366" s="7"/>
      <c r="H366" s="7"/>
      <c r="I366" s="7"/>
      <c r="J366" s="3"/>
      <c r="K366" s="414"/>
    </row>
  </sheetData>
  <mergeCells count="35">
    <mergeCell ref="D275:H275"/>
    <mergeCell ref="A238:C238"/>
    <mergeCell ref="A248:D248"/>
    <mergeCell ref="A279:D279"/>
    <mergeCell ref="A262:D262"/>
    <mergeCell ref="I174:I175"/>
    <mergeCell ref="D184:H184"/>
    <mergeCell ref="G235:G236"/>
    <mergeCell ref="E174:E175"/>
    <mergeCell ref="H174:H175"/>
    <mergeCell ref="D235:D236"/>
    <mergeCell ref="I235:I236"/>
    <mergeCell ref="F235:F236"/>
    <mergeCell ref="F174:F175"/>
    <mergeCell ref="G174:G175"/>
    <mergeCell ref="A187:C187"/>
    <mergeCell ref="E235:E236"/>
    <mergeCell ref="H235:H236"/>
    <mergeCell ref="A360:C360"/>
    <mergeCell ref="A316:C316"/>
    <mergeCell ref="A324:C324"/>
    <mergeCell ref="C335:D335"/>
    <mergeCell ref="A340:B340"/>
    <mergeCell ref="A345:C345"/>
    <mergeCell ref="A349:C349"/>
    <mergeCell ref="A229:C229"/>
    <mergeCell ref="A96:C96"/>
    <mergeCell ref="D93:H93"/>
    <mergeCell ref="A235:C236"/>
    <mergeCell ref="D1:H1"/>
    <mergeCell ref="A5:B5"/>
    <mergeCell ref="A7:B7"/>
    <mergeCell ref="A27:C27"/>
    <mergeCell ref="A62:C62"/>
    <mergeCell ref="A146:C146"/>
  </mergeCells>
  <phoneticPr fontId="33" type="noConversion"/>
  <printOptions horizontalCentered="1"/>
  <pageMargins left="0" right="0" top="0" bottom="0.59055118110236227" header="0.51181102362204722" footer="0.51181102362204722"/>
  <pageSetup paperSize="9" scale="97" fitToHeight="4" orientation="portrait" horizontalDpi="300" verticalDpi="300" r:id="rId1"/>
  <headerFooter alignWithMargins="0"/>
  <rowBreaks count="2" manualBreakCount="2">
    <brk id="92" max="8" man="1"/>
    <brk id="183" max="16383" man="1"/>
  </rowBreaks>
  <legacyDrawing r:id="rId2"/>
</worksheet>
</file>

<file path=xl/worksheets/sheet3.xml><?xml version="1.0" encoding="utf-8"?>
<worksheet xmlns="http://schemas.openxmlformats.org/spreadsheetml/2006/main" xmlns:r="http://schemas.openxmlformats.org/officeDocument/2006/relationships">
  <dimension ref="A1:U62"/>
  <sheetViews>
    <sheetView topLeftCell="A28" workbookViewId="0">
      <selection activeCell="D53" sqref="D53"/>
    </sheetView>
  </sheetViews>
  <sheetFormatPr baseColWidth="10" defaultRowHeight="12.75"/>
  <cols>
    <col min="1" max="1" width="5.140625" style="168" customWidth="1"/>
    <col min="2" max="2" width="40.85546875" style="174" customWidth="1"/>
    <col min="3" max="3" width="9.7109375" style="174" customWidth="1"/>
    <col min="4" max="7" width="9.7109375" style="168" customWidth="1"/>
    <col min="8" max="8" width="9.7109375" style="383" customWidth="1"/>
    <col min="9" max="21" width="9.7109375" style="168" customWidth="1"/>
    <col min="22" max="16384" width="11.42578125" style="168"/>
  </cols>
  <sheetData>
    <row r="1" spans="1:13">
      <c r="A1" s="836"/>
      <c r="B1" s="954" t="s">
        <v>586</v>
      </c>
      <c r="C1" s="939"/>
      <c r="D1" s="939"/>
      <c r="E1" s="939"/>
      <c r="F1" s="939"/>
      <c r="G1" s="939"/>
      <c r="H1" s="382"/>
    </row>
    <row r="2" spans="1:13">
      <c r="A2" s="194"/>
      <c r="B2" s="216"/>
      <c r="C2" s="199">
        <v>2005</v>
      </c>
      <c r="D2" s="199">
        <v>2006</v>
      </c>
      <c r="E2" s="199">
        <v>2007</v>
      </c>
      <c r="F2" s="199">
        <v>2008</v>
      </c>
      <c r="G2" s="199">
        <v>2009</v>
      </c>
    </row>
    <row r="3" spans="1:13">
      <c r="A3" s="214"/>
      <c r="B3" s="215" t="s">
        <v>377</v>
      </c>
      <c r="C3" s="197"/>
      <c r="D3" s="197"/>
      <c r="E3" s="197"/>
      <c r="F3" s="197"/>
      <c r="G3" s="197"/>
    </row>
    <row r="4" spans="1:13" ht="45">
      <c r="A4" s="488" t="s">
        <v>512</v>
      </c>
      <c r="B4" s="209" t="s">
        <v>489</v>
      </c>
      <c r="C4" s="210">
        <f ca="1">'2009'!E11-'2009'!E12-'2009'!E13</f>
        <v>28110836</v>
      </c>
      <c r="D4" s="210">
        <f ca="1">'2009'!F11-'2009'!F12-'2009'!F13</f>
        <v>29650604</v>
      </c>
      <c r="E4" s="210">
        <f ca="1">'2009'!G11-'2009'!G12-'2009'!G13</f>
        <v>30841517</v>
      </c>
      <c r="F4" s="210">
        <f ca="1">'2009'!H11-'2009'!H12-'2009'!H13</f>
        <v>32344062</v>
      </c>
      <c r="G4" s="210">
        <f ca="1">'2009'!I11-'2009'!I12-'2009'!I13</f>
        <v>32281261</v>
      </c>
      <c r="H4" s="958" t="s">
        <v>447</v>
      </c>
      <c r="I4" s="959"/>
      <c r="J4" s="959"/>
    </row>
    <row r="5" spans="1:13" ht="33.75">
      <c r="A5" s="488" t="s">
        <v>513</v>
      </c>
      <c r="B5" s="209" t="s">
        <v>488</v>
      </c>
      <c r="C5" s="210">
        <f ca="1">'2009'!E15</f>
        <v>2368500</v>
      </c>
      <c r="D5" s="210">
        <f ca="1">'2009'!F15</f>
        <v>4357822</v>
      </c>
      <c r="E5" s="210">
        <f ca="1">'2009'!G15</f>
        <v>3675118</v>
      </c>
      <c r="F5" s="210">
        <f ca="1">'2009'!H15</f>
        <v>3958218</v>
      </c>
      <c r="G5" s="210">
        <f ca="1">'2009'!I15</f>
        <v>2343172</v>
      </c>
      <c r="H5" s="958" t="s">
        <v>448</v>
      </c>
      <c r="I5" s="960"/>
      <c r="J5" s="960"/>
    </row>
    <row r="6" spans="1:13" ht="25.5" customHeight="1">
      <c r="A6" s="208" t="s">
        <v>676</v>
      </c>
      <c r="B6" s="217" t="s">
        <v>420</v>
      </c>
      <c r="C6" s="218">
        <f ca="1">'2009'!E12+'2009'!E13+'2009'!E17</f>
        <v>1350582</v>
      </c>
      <c r="D6" s="218">
        <f ca="1">'2009'!F12+'2009'!F13+'2009'!F17</f>
        <v>1236225</v>
      </c>
      <c r="E6" s="218">
        <f ca="1">'2009'!G12+'2009'!G13+'2009'!G17</f>
        <v>1278481</v>
      </c>
      <c r="F6" s="218">
        <f ca="1">'2009'!H12+'2009'!H13+'2009'!H17</f>
        <v>1537651</v>
      </c>
      <c r="G6" s="218">
        <f ca="1">'2009'!I12+'2009'!I13+'2009'!I17</f>
        <v>1757761</v>
      </c>
      <c r="H6" s="958" t="s">
        <v>449</v>
      </c>
      <c r="I6" s="960"/>
      <c r="J6" s="960"/>
      <c r="M6" s="394"/>
    </row>
    <row r="7" spans="1:13">
      <c r="A7" s="207">
        <v>40</v>
      </c>
      <c r="B7" s="215" t="s">
        <v>386</v>
      </c>
      <c r="C7" s="198">
        <f ca="1">SUM(C4:C6)</f>
        <v>31829918</v>
      </c>
      <c r="D7" s="198">
        <f ca="1">SUM(D4:D6)</f>
        <v>35244651</v>
      </c>
      <c r="E7" s="198">
        <f ca="1">SUM(E4:E6)</f>
        <v>35795116</v>
      </c>
      <c r="F7" s="198">
        <f ca="1">SUM(F4:F6)</f>
        <v>37839931</v>
      </c>
      <c r="G7" s="198">
        <f ca="1">SUM(G4:G6)</f>
        <v>36382194</v>
      </c>
      <c r="H7" s="389"/>
      <c r="I7" s="390"/>
      <c r="J7" s="390"/>
      <c r="M7" s="782"/>
    </row>
    <row r="8" spans="1:13">
      <c r="A8" s="207">
        <v>41</v>
      </c>
      <c r="B8" s="207" t="s">
        <v>378</v>
      </c>
      <c r="C8" s="210">
        <f ca="1">'2009'!E131</f>
        <v>829896</v>
      </c>
      <c r="D8" s="210">
        <f ca="1">'2009'!F131</f>
        <v>1065934</v>
      </c>
      <c r="E8" s="210">
        <f ca="1">'2009'!G131</f>
        <v>687879</v>
      </c>
      <c r="F8" s="210">
        <f ca="1">'2009'!H131</f>
        <v>853499</v>
      </c>
      <c r="G8" s="210">
        <f ca="1">'2009'!I131</f>
        <v>1147751</v>
      </c>
      <c r="H8" s="961" t="s">
        <v>450</v>
      </c>
      <c r="I8" s="962"/>
      <c r="J8" s="962"/>
    </row>
    <row r="9" spans="1:13">
      <c r="A9" s="207">
        <v>42</v>
      </c>
      <c r="B9" s="207" t="s">
        <v>379</v>
      </c>
      <c r="C9" s="210">
        <f ca="1">'2009'!E132</f>
        <v>3360443</v>
      </c>
      <c r="D9" s="210">
        <f ca="1">'2009'!F132</f>
        <v>3692302</v>
      </c>
      <c r="E9" s="210">
        <f ca="1">'2009'!G132</f>
        <v>3940368</v>
      </c>
      <c r="F9" s="210">
        <f ca="1">'2009'!H132</f>
        <v>4118303</v>
      </c>
      <c r="G9" s="210">
        <f ca="1">'2009'!I132</f>
        <v>4049356</v>
      </c>
      <c r="H9" s="961"/>
      <c r="I9" s="962"/>
      <c r="J9" s="962"/>
    </row>
    <row r="10" spans="1:13">
      <c r="A10" s="207">
        <v>43</v>
      </c>
      <c r="B10" s="207" t="s">
        <v>380</v>
      </c>
      <c r="C10" s="210">
        <f ca="1">'2009'!E133</f>
        <v>12842449</v>
      </c>
      <c r="D10" s="210">
        <f ca="1">'2009'!F133</f>
        <v>13497427</v>
      </c>
      <c r="E10" s="210">
        <f ca="1">'2009'!G133</f>
        <v>13445230</v>
      </c>
      <c r="F10" s="210">
        <f ca="1">'2009'!H133</f>
        <v>13622881</v>
      </c>
      <c r="G10" s="210">
        <f ca="1">'2009'!I133</f>
        <v>13578061</v>
      </c>
      <c r="H10" s="961"/>
      <c r="I10" s="962"/>
      <c r="J10" s="962"/>
    </row>
    <row r="11" spans="1:13">
      <c r="A11" s="207">
        <v>44</v>
      </c>
      <c r="B11" s="207" t="s">
        <v>381</v>
      </c>
      <c r="C11" s="210">
        <f ca="1">'2009'!E134</f>
        <v>158398</v>
      </c>
      <c r="D11" s="210">
        <f ca="1">'2009'!F134</f>
        <v>414822</v>
      </c>
      <c r="E11" s="210">
        <f ca="1">'2009'!G134</f>
        <v>575271</v>
      </c>
      <c r="F11" s="210">
        <f ca="1">'2009'!H134</f>
        <v>891696</v>
      </c>
      <c r="G11" s="210">
        <f ca="1">'2009'!I134</f>
        <v>936744</v>
      </c>
      <c r="H11" s="961"/>
      <c r="I11" s="962"/>
      <c r="J11" s="962"/>
    </row>
    <row r="12" spans="1:13">
      <c r="A12" s="207">
        <v>45</v>
      </c>
      <c r="B12" s="207" t="s">
        <v>359</v>
      </c>
      <c r="C12" s="210">
        <f ca="1">'2009'!E135</f>
        <v>1985648</v>
      </c>
      <c r="D12" s="210">
        <f ca="1">'2009'!F135</f>
        <v>1863754</v>
      </c>
      <c r="E12" s="210">
        <f ca="1">'2009'!G135</f>
        <v>2021991</v>
      </c>
      <c r="F12" s="210">
        <f ca="1">'2009'!H135</f>
        <v>2311769</v>
      </c>
      <c r="G12" s="210">
        <f ca="1">'2009'!I135</f>
        <v>2455141</v>
      </c>
      <c r="H12" s="961"/>
      <c r="I12" s="962"/>
      <c r="J12" s="962"/>
    </row>
    <row r="13" spans="1:13">
      <c r="A13" s="207">
        <v>46</v>
      </c>
      <c r="B13" s="207" t="s">
        <v>383</v>
      </c>
      <c r="C13" s="210">
        <f ca="1">'2009'!E136</f>
        <v>5594118</v>
      </c>
      <c r="D13" s="210">
        <f ca="1">'2009'!F136</f>
        <v>5051007</v>
      </c>
      <c r="E13" s="210">
        <f ca="1">'2009'!G136</f>
        <v>5695159</v>
      </c>
      <c r="F13" s="210">
        <f ca="1">'2009'!H136</f>
        <v>6372840</v>
      </c>
      <c r="G13" s="210">
        <f ca="1">'2009'!I136</f>
        <v>6329101</v>
      </c>
      <c r="H13" s="961"/>
      <c r="I13" s="962"/>
      <c r="J13" s="962"/>
    </row>
    <row r="14" spans="1:13">
      <c r="A14" s="207">
        <v>47</v>
      </c>
      <c r="B14" s="207" t="s">
        <v>384</v>
      </c>
      <c r="C14" s="210">
        <f ca="1">'2009'!E137</f>
        <v>487881</v>
      </c>
      <c r="D14" s="210">
        <f ca="1">'2009'!F137</f>
        <v>572781</v>
      </c>
      <c r="E14" s="210">
        <f ca="1">'2009'!G137</f>
        <v>469218</v>
      </c>
      <c r="F14" s="210">
        <f ca="1">'2009'!H137</f>
        <v>484886</v>
      </c>
      <c r="G14" s="210">
        <f ca="1">'2009'!I137</f>
        <v>478927</v>
      </c>
      <c r="H14" s="961"/>
      <c r="I14" s="962"/>
      <c r="J14" s="962"/>
    </row>
    <row r="15" spans="1:13">
      <c r="A15" s="207">
        <v>48</v>
      </c>
      <c r="B15" s="207" t="s">
        <v>385</v>
      </c>
      <c r="C15" s="210">
        <f ca="1">'2009'!E138</f>
        <v>171493</v>
      </c>
      <c r="D15" s="210">
        <f ca="1">'2009'!F138</f>
        <v>385847</v>
      </c>
      <c r="E15" s="210">
        <f ca="1">'2009'!G138</f>
        <v>559465</v>
      </c>
      <c r="F15" s="210">
        <f ca="1">'2009'!H138</f>
        <v>398233</v>
      </c>
      <c r="G15" s="210">
        <f ca="1">'2009'!I138</f>
        <v>458755</v>
      </c>
      <c r="H15" s="961"/>
      <c r="I15" s="962"/>
      <c r="J15" s="962"/>
    </row>
    <row r="16" spans="1:13">
      <c r="A16" s="212">
        <v>49</v>
      </c>
      <c r="B16" s="212" t="s">
        <v>367</v>
      </c>
      <c r="C16" s="218">
        <f ca="1">'2009'!E139</f>
        <v>2019209</v>
      </c>
      <c r="D16" s="218">
        <f ca="1">'2009'!F139</f>
        <v>2126959</v>
      </c>
      <c r="E16" s="218">
        <f ca="1">'2009'!G139</f>
        <v>2174147</v>
      </c>
      <c r="F16" s="218">
        <f ca="1">'2009'!H139</f>
        <v>1560049</v>
      </c>
      <c r="G16" s="218">
        <f ca="1">'2009'!I139</f>
        <v>1850815</v>
      </c>
      <c r="H16" s="961"/>
      <c r="I16" s="962"/>
      <c r="J16" s="962"/>
    </row>
    <row r="17" spans="1:21">
      <c r="A17" s="216"/>
      <c r="B17" s="219" t="s">
        <v>507</v>
      </c>
      <c r="C17" s="196">
        <f ca="1">SUM(C7:C16)</f>
        <v>59279453</v>
      </c>
      <c r="D17" s="196">
        <f ca="1">SUM(D7:D16)</f>
        <v>63915484</v>
      </c>
      <c r="E17" s="196">
        <f ca="1">SUM(E7:E16)</f>
        <v>65363844</v>
      </c>
      <c r="F17" s="196">
        <f ca="1">SUM(F7:F16)</f>
        <v>68454087</v>
      </c>
      <c r="G17" s="196">
        <f ca="1">SUM(G7:G16)</f>
        <v>67666845</v>
      </c>
      <c r="H17" s="389"/>
      <c r="I17" s="390"/>
      <c r="J17" s="390"/>
    </row>
    <row r="18" spans="1:21">
      <c r="A18" s="220"/>
      <c r="B18" s="220" t="s">
        <v>388</v>
      </c>
      <c r="C18" s="221">
        <f ca="1">'2009'!E141</f>
        <v>59931346</v>
      </c>
      <c r="D18" s="221">
        <f ca="1">'2009'!F141</f>
        <v>64500365</v>
      </c>
      <c r="E18" s="221">
        <f ca="1">'2009'!G141</f>
        <v>66004424</v>
      </c>
      <c r="F18" s="221">
        <f ca="1">'2009'!H141</f>
        <v>69374984</v>
      </c>
      <c r="G18" s="221">
        <f ca="1">'2009'!I141</f>
        <v>68390214</v>
      </c>
      <c r="H18" s="963" t="s">
        <v>469</v>
      </c>
      <c r="I18" s="964"/>
      <c r="J18" s="964"/>
    </row>
    <row r="19" spans="1:21">
      <c r="A19" s="222"/>
      <c r="B19" s="223" t="s">
        <v>391</v>
      </c>
      <c r="C19" s="224">
        <f ca="1">C17-C18</f>
        <v>-651893</v>
      </c>
      <c r="D19" s="224">
        <f ca="1">D17-D18</f>
        <v>-584881</v>
      </c>
      <c r="E19" s="224">
        <f ca="1">E17-E18</f>
        <v>-640580</v>
      </c>
      <c r="F19" s="224">
        <f ca="1">F17-F18</f>
        <v>-920897</v>
      </c>
      <c r="G19" s="224">
        <f ca="1">G17-G18</f>
        <v>-723369</v>
      </c>
      <c r="H19" s="389"/>
      <c r="I19" s="390"/>
      <c r="J19" s="390"/>
    </row>
    <row r="20" spans="1:21">
      <c r="A20" s="222"/>
      <c r="B20" s="222" t="s">
        <v>415</v>
      </c>
      <c r="C20" s="225">
        <f ca="1">'2009'!E130</f>
        <v>32481811</v>
      </c>
      <c r="D20" s="225">
        <f ca="1">'2009'!F130</f>
        <v>35829532</v>
      </c>
      <c r="E20" s="225">
        <f ca="1">'2009'!G130</f>
        <v>36435696</v>
      </c>
      <c r="F20" s="225">
        <f ca="1">'2009'!H130</f>
        <v>38760828</v>
      </c>
      <c r="G20" s="225">
        <f ca="1">'2009'!I130</f>
        <v>37105563</v>
      </c>
      <c r="H20" s="951" t="s">
        <v>451</v>
      </c>
      <c r="I20" s="964"/>
      <c r="J20" s="964"/>
    </row>
    <row r="21" spans="1:21">
      <c r="A21" s="222"/>
      <c r="B21" s="223" t="s">
        <v>416</v>
      </c>
      <c r="C21" s="225">
        <f>C7-C20</f>
        <v>-651893</v>
      </c>
      <c r="D21" s="225">
        <f>D7-D20</f>
        <v>-584881</v>
      </c>
      <c r="E21" s="225">
        <f>E7-E20</f>
        <v>-640580</v>
      </c>
      <c r="F21" s="225">
        <f>F7-F20</f>
        <v>-920897</v>
      </c>
      <c r="G21" s="225">
        <f>G7-G20</f>
        <v>-723369</v>
      </c>
      <c r="H21" s="389"/>
    </row>
    <row r="22" spans="1:21">
      <c r="A22" s="187"/>
      <c r="B22" s="187"/>
      <c r="C22" s="180"/>
      <c r="D22" s="180"/>
      <c r="E22" s="180"/>
      <c r="F22" s="180"/>
      <c r="G22" s="180"/>
    </row>
    <row r="23" spans="1:21" s="181" customFormat="1">
      <c r="A23" s="836"/>
      <c r="B23" s="955" t="s">
        <v>587</v>
      </c>
      <c r="C23" s="956"/>
      <c r="D23" s="956"/>
      <c r="E23" s="956"/>
      <c r="F23" s="956"/>
      <c r="G23" s="956"/>
      <c r="H23" s="956"/>
      <c r="I23" s="956"/>
      <c r="J23" s="956"/>
      <c r="K23" s="956"/>
      <c r="L23" s="956"/>
      <c r="M23" s="956"/>
      <c r="N23" s="956"/>
      <c r="O23" s="956"/>
      <c r="P23" s="956"/>
      <c r="Q23" s="956"/>
      <c r="R23" s="956"/>
      <c r="S23" s="956"/>
      <c r="T23" s="957"/>
    </row>
    <row r="24" spans="1:21" s="841" customFormat="1" ht="63" customHeight="1">
      <c r="A24" s="839"/>
      <c r="B24" s="839"/>
      <c r="C24" s="839"/>
      <c r="D24" s="837" t="s">
        <v>310</v>
      </c>
      <c r="E24" s="837" t="s">
        <v>284</v>
      </c>
      <c r="F24" s="837" t="s">
        <v>369</v>
      </c>
      <c r="G24" s="837" t="s">
        <v>312</v>
      </c>
      <c r="H24" s="837" t="s">
        <v>301</v>
      </c>
      <c r="I24" s="837" t="s">
        <v>307</v>
      </c>
      <c r="J24" s="837" t="s">
        <v>305</v>
      </c>
      <c r="K24" s="837" t="s">
        <v>308</v>
      </c>
      <c r="L24" s="837" t="s">
        <v>306</v>
      </c>
      <c r="M24" s="837" t="s">
        <v>303</v>
      </c>
      <c r="N24" s="837" t="s">
        <v>370</v>
      </c>
      <c r="O24" s="837" t="s">
        <v>309</v>
      </c>
      <c r="P24" s="837" t="s">
        <v>314</v>
      </c>
      <c r="Q24" s="837" t="s">
        <v>304</v>
      </c>
      <c r="R24" s="837" t="s">
        <v>371</v>
      </c>
      <c r="S24" s="837" t="s">
        <v>302</v>
      </c>
      <c r="T24" s="202" t="s">
        <v>319</v>
      </c>
      <c r="U24" s="838" t="s">
        <v>376</v>
      </c>
    </row>
    <row r="25" spans="1:21" s="394" customFormat="1" ht="11.25">
      <c r="A25" s="392"/>
      <c r="B25" s="235"/>
      <c r="C25" s="393"/>
      <c r="D25" s="199">
        <v>48</v>
      </c>
      <c r="E25" s="199">
        <v>37</v>
      </c>
      <c r="F25" s="484">
        <v>38</v>
      </c>
      <c r="G25" s="199">
        <v>50</v>
      </c>
      <c r="H25" s="485">
        <v>39</v>
      </c>
      <c r="I25" s="199">
        <v>45</v>
      </c>
      <c r="J25" s="199">
        <v>43</v>
      </c>
      <c r="K25" s="199">
        <v>46</v>
      </c>
      <c r="L25" s="199">
        <v>44</v>
      </c>
      <c r="M25" s="199">
        <v>41</v>
      </c>
      <c r="N25" s="199">
        <v>51</v>
      </c>
      <c r="O25" s="199">
        <v>47</v>
      </c>
      <c r="P25" s="199">
        <v>52</v>
      </c>
      <c r="Q25" s="199">
        <v>42</v>
      </c>
      <c r="R25" s="199">
        <v>49</v>
      </c>
      <c r="S25" s="199">
        <v>40</v>
      </c>
      <c r="T25" s="203"/>
    </row>
    <row r="26" spans="1:21" s="181" customFormat="1" ht="11.25">
      <c r="A26" s="215">
        <v>40</v>
      </c>
      <c r="B26" s="215" t="s">
        <v>377</v>
      </c>
      <c r="C26" s="215"/>
      <c r="D26" s="198"/>
      <c r="E26" s="198"/>
      <c r="F26" s="198"/>
      <c r="G26" s="198"/>
      <c r="H26" s="384"/>
      <c r="I26" s="198"/>
      <c r="J26" s="198"/>
      <c r="K26" s="198"/>
      <c r="L26" s="198"/>
      <c r="M26" s="198"/>
      <c r="N26" s="198"/>
      <c r="O26" s="198"/>
      <c r="P26" s="198"/>
      <c r="Q26" s="198"/>
      <c r="R26" s="198"/>
      <c r="S26" s="198"/>
      <c r="T26" s="197"/>
    </row>
    <row r="27" spans="1:21" s="181" customFormat="1" ht="33.75">
      <c r="A27" s="208"/>
      <c r="B27" s="209" t="s">
        <v>490</v>
      </c>
      <c r="C27" s="207"/>
      <c r="D27" s="210">
        <f ca="1">'48'!$I$14</f>
        <v>1527602</v>
      </c>
      <c r="E27" s="210">
        <f ca="1">'37'!$I$14</f>
        <v>4192340</v>
      </c>
      <c r="F27" s="210">
        <f ca="1">'38'!$I$14</f>
        <v>4184833</v>
      </c>
      <c r="G27" s="210">
        <f ca="1">'50'!$I$14</f>
        <v>1364873</v>
      </c>
      <c r="H27" s="210">
        <f ca="1">'39'!$I$14</f>
        <v>2939834</v>
      </c>
      <c r="I27" s="210">
        <f ca="1">'45'!$I$14</f>
        <v>177116</v>
      </c>
      <c r="J27" s="210">
        <f ca="1">'43'!$I$14</f>
        <v>1796870</v>
      </c>
      <c r="K27" s="210">
        <f ca="1">'46'!$I$14</f>
        <v>2888317</v>
      </c>
      <c r="L27" s="210">
        <f ca="1">'44'!$I$14</f>
        <v>2206730</v>
      </c>
      <c r="M27" s="210">
        <f ca="1">'41'!$I$14</f>
        <v>607518</v>
      </c>
      <c r="N27" s="210">
        <f ca="1">'51'!$I$14</f>
        <v>2956294</v>
      </c>
      <c r="O27" s="210">
        <f ca="1">'47'!$I$14</f>
        <v>2083731</v>
      </c>
      <c r="P27" s="210">
        <f ca="1">'52'!$I$14</f>
        <v>1402363</v>
      </c>
      <c r="Q27" s="210">
        <f ca="1">'42'!$I$14</f>
        <v>2336270</v>
      </c>
      <c r="R27" s="210">
        <f ca="1">'49'!$I$14</f>
        <v>741647</v>
      </c>
      <c r="S27" s="210">
        <f ca="1">'40'!$I$14</f>
        <v>874923</v>
      </c>
      <c r="T27" s="210">
        <f>SUM(D27:S27)</f>
        <v>32281261</v>
      </c>
      <c r="U27" s="188">
        <f>G4</f>
        <v>32281261</v>
      </c>
    </row>
    <row r="28" spans="1:21" s="181" customFormat="1" ht="33.75">
      <c r="A28" s="208"/>
      <c r="B28" s="209" t="s">
        <v>491</v>
      </c>
      <c r="C28" s="207"/>
      <c r="D28" s="210">
        <f t="shared" ref="D28:S28" si="0">D48</f>
        <v>69380</v>
      </c>
      <c r="E28" s="210">
        <f t="shared" si="0"/>
        <v>168680</v>
      </c>
      <c r="F28" s="210">
        <f t="shared" si="0"/>
        <v>169500</v>
      </c>
      <c r="G28" s="210">
        <f t="shared" si="0"/>
        <v>56281</v>
      </c>
      <c r="H28" s="391">
        <f t="shared" si="0"/>
        <v>304081</v>
      </c>
      <c r="I28" s="210">
        <f t="shared" si="0"/>
        <v>12473</v>
      </c>
      <c r="J28" s="210">
        <f t="shared" si="0"/>
        <v>48801</v>
      </c>
      <c r="K28" s="210">
        <f t="shared" si="0"/>
        <v>409537</v>
      </c>
      <c r="L28" s="210">
        <f t="shared" si="0"/>
        <v>493584</v>
      </c>
      <c r="M28" s="210">
        <f t="shared" si="0"/>
        <v>9325</v>
      </c>
      <c r="N28" s="210">
        <f t="shared" si="0"/>
        <v>470168</v>
      </c>
      <c r="O28" s="210">
        <f t="shared" si="0"/>
        <v>27098</v>
      </c>
      <c r="P28" s="210">
        <f t="shared" si="0"/>
        <v>18020</v>
      </c>
      <c r="Q28" s="210">
        <f t="shared" si="0"/>
        <v>34199</v>
      </c>
      <c r="R28" s="210">
        <f t="shared" si="0"/>
        <v>68978</v>
      </c>
      <c r="S28" s="210">
        <f t="shared" si="0"/>
        <v>-16933</v>
      </c>
      <c r="T28" s="210">
        <f t="shared" ref="T28:T54" si="1">SUM(D28:S28)</f>
        <v>2343172</v>
      </c>
      <c r="U28" s="188">
        <f>G5</f>
        <v>2343172</v>
      </c>
    </row>
    <row r="29" spans="1:21" s="181" customFormat="1" ht="11.25">
      <c r="A29" s="239"/>
      <c r="B29" s="217" t="s">
        <v>420</v>
      </c>
      <c r="C29" s="212"/>
      <c r="D29" s="213">
        <f t="shared" ref="D29:S29" si="2">D46+D47+D49</f>
        <v>101200</v>
      </c>
      <c r="E29" s="213">
        <f t="shared" si="2"/>
        <v>207438</v>
      </c>
      <c r="F29" s="213">
        <f t="shared" si="2"/>
        <v>68397</v>
      </c>
      <c r="G29" s="213">
        <f t="shared" si="2"/>
        <v>18745</v>
      </c>
      <c r="H29" s="386">
        <f t="shared" si="2"/>
        <v>52339</v>
      </c>
      <c r="I29" s="213">
        <f t="shared" si="2"/>
        <v>5847</v>
      </c>
      <c r="J29" s="213">
        <f t="shared" si="2"/>
        <v>26309</v>
      </c>
      <c r="K29" s="213">
        <f t="shared" si="2"/>
        <v>611969</v>
      </c>
      <c r="L29" s="213">
        <f t="shared" si="2"/>
        <v>274168</v>
      </c>
      <c r="M29" s="213">
        <f t="shared" si="2"/>
        <v>499</v>
      </c>
      <c r="N29" s="213">
        <f t="shared" si="2"/>
        <v>234220</v>
      </c>
      <c r="O29" s="213">
        <f t="shared" si="2"/>
        <v>34988</v>
      </c>
      <c r="P29" s="213">
        <f t="shared" si="2"/>
        <v>21003</v>
      </c>
      <c r="Q29" s="213">
        <f t="shared" si="2"/>
        <v>36103</v>
      </c>
      <c r="R29" s="213">
        <f t="shared" si="2"/>
        <v>55523</v>
      </c>
      <c r="S29" s="213">
        <f t="shared" si="2"/>
        <v>9013</v>
      </c>
      <c r="T29" s="218">
        <f t="shared" si="1"/>
        <v>1757761</v>
      </c>
      <c r="U29" s="225">
        <f>G6</f>
        <v>1757761</v>
      </c>
    </row>
    <row r="30" spans="1:21" s="181" customFormat="1" ht="11.25">
      <c r="A30" s="236"/>
      <c r="B30" s="237" t="s">
        <v>368</v>
      </c>
      <c r="C30" s="215"/>
      <c r="D30" s="198">
        <f>SUM(D27:D29)</f>
        <v>1698182</v>
      </c>
      <c r="E30" s="198">
        <f t="shared" ref="E30:S30" si="3">SUM(E27:E29)</f>
        <v>4568458</v>
      </c>
      <c r="F30" s="198">
        <f t="shared" si="3"/>
        <v>4422730</v>
      </c>
      <c r="G30" s="198">
        <f t="shared" si="3"/>
        <v>1439899</v>
      </c>
      <c r="H30" s="384">
        <f t="shared" si="3"/>
        <v>3296254</v>
      </c>
      <c r="I30" s="198">
        <f t="shared" si="3"/>
        <v>195436</v>
      </c>
      <c r="J30" s="198">
        <f t="shared" si="3"/>
        <v>1871980</v>
      </c>
      <c r="K30" s="198">
        <f t="shared" si="3"/>
        <v>3909823</v>
      </c>
      <c r="L30" s="198">
        <f t="shared" si="3"/>
        <v>2974482</v>
      </c>
      <c r="M30" s="198">
        <f t="shared" si="3"/>
        <v>617342</v>
      </c>
      <c r="N30" s="198">
        <f t="shared" si="3"/>
        <v>3660682</v>
      </c>
      <c r="O30" s="198">
        <f t="shared" si="3"/>
        <v>2145817</v>
      </c>
      <c r="P30" s="198">
        <f t="shared" si="3"/>
        <v>1441386</v>
      </c>
      <c r="Q30" s="198">
        <f t="shared" si="3"/>
        <v>2406572</v>
      </c>
      <c r="R30" s="198">
        <f t="shared" si="3"/>
        <v>866148</v>
      </c>
      <c r="S30" s="198">
        <f t="shared" si="3"/>
        <v>867003</v>
      </c>
      <c r="T30" s="238">
        <f t="shared" si="1"/>
        <v>36382194</v>
      </c>
      <c r="U30" s="180">
        <f>SUM(U27:U29)</f>
        <v>36382194</v>
      </c>
    </row>
    <row r="31" spans="1:21" s="181" customFormat="1" ht="11.25">
      <c r="A31" s="211" t="s">
        <v>387</v>
      </c>
      <c r="B31" s="207" t="s">
        <v>377</v>
      </c>
      <c r="C31" s="207"/>
      <c r="D31" s="210">
        <v>1720696</v>
      </c>
      <c r="E31" s="191">
        <v>4676531</v>
      </c>
      <c r="F31" s="191">
        <v>4505210</v>
      </c>
      <c r="G31" s="191">
        <v>1458649</v>
      </c>
      <c r="H31" s="385">
        <v>3400891</v>
      </c>
      <c r="I31" s="191">
        <v>205517</v>
      </c>
      <c r="J31" s="191">
        <v>1894742</v>
      </c>
      <c r="K31" s="191">
        <v>4025327</v>
      </c>
      <c r="L31" s="191">
        <v>2973121</v>
      </c>
      <c r="M31" s="191">
        <v>625640</v>
      </c>
      <c r="N31" s="191">
        <v>3763467</v>
      </c>
      <c r="O31" s="191">
        <v>2165477</v>
      </c>
      <c r="P31" s="191">
        <v>1448444</v>
      </c>
      <c r="Q31" s="191">
        <v>2458518</v>
      </c>
      <c r="R31" s="191">
        <v>911273</v>
      </c>
      <c r="S31" s="191">
        <v>872060</v>
      </c>
      <c r="T31" s="210">
        <f t="shared" si="1"/>
        <v>37105563</v>
      </c>
      <c r="U31" s="180">
        <f>G20</f>
        <v>37105563</v>
      </c>
    </row>
    <row r="32" spans="1:21" s="181" customFormat="1" ht="11.25">
      <c r="A32" s="207">
        <v>41</v>
      </c>
      <c r="B32" s="207" t="s">
        <v>378</v>
      </c>
      <c r="C32" s="207"/>
      <c r="D32" s="210">
        <v>95670</v>
      </c>
      <c r="E32" s="191">
        <v>133199</v>
      </c>
      <c r="F32" s="191">
        <v>97754</v>
      </c>
      <c r="G32" s="191">
        <v>39399</v>
      </c>
      <c r="H32" s="385">
        <v>94612</v>
      </c>
      <c r="I32" s="191">
        <v>11488</v>
      </c>
      <c r="J32" s="191">
        <v>36347</v>
      </c>
      <c r="K32" s="191">
        <v>160304</v>
      </c>
      <c r="L32" s="191">
        <v>199474</v>
      </c>
      <c r="M32" s="191">
        <v>15705</v>
      </c>
      <c r="N32" s="191">
        <v>102208</v>
      </c>
      <c r="O32" s="191">
        <v>53951</v>
      </c>
      <c r="P32" s="191">
        <v>22832</v>
      </c>
      <c r="Q32" s="191">
        <v>41819</v>
      </c>
      <c r="R32" s="191">
        <v>24474</v>
      </c>
      <c r="S32" s="191">
        <v>18515</v>
      </c>
      <c r="T32" s="210">
        <f t="shared" si="1"/>
        <v>1147751</v>
      </c>
      <c r="U32" s="180">
        <f t="shared" ref="U32:U40" si="4">G8</f>
        <v>1147751</v>
      </c>
    </row>
    <row r="33" spans="1:21" s="181" customFormat="1" ht="11.25">
      <c r="A33" s="207">
        <v>42</v>
      </c>
      <c r="B33" s="207" t="s">
        <v>379</v>
      </c>
      <c r="C33" s="207"/>
      <c r="D33" s="210">
        <v>57058</v>
      </c>
      <c r="E33" s="191">
        <v>755546</v>
      </c>
      <c r="F33" s="191">
        <v>238955</v>
      </c>
      <c r="G33" s="191">
        <v>95399</v>
      </c>
      <c r="H33" s="385">
        <v>201272</v>
      </c>
      <c r="I33" s="191">
        <v>75040</v>
      </c>
      <c r="J33" s="191">
        <v>373270</v>
      </c>
      <c r="K33" s="191">
        <v>765183</v>
      </c>
      <c r="L33" s="191">
        <v>381939</v>
      </c>
      <c r="M33" s="191">
        <v>138430</v>
      </c>
      <c r="N33" s="191">
        <v>185922</v>
      </c>
      <c r="O33" s="191">
        <v>164586</v>
      </c>
      <c r="P33" s="191">
        <v>93868</v>
      </c>
      <c r="Q33" s="191">
        <v>313320</v>
      </c>
      <c r="R33" s="191">
        <v>77164</v>
      </c>
      <c r="S33" s="191">
        <v>132404</v>
      </c>
      <c r="T33" s="210">
        <f t="shared" si="1"/>
        <v>4049356</v>
      </c>
      <c r="U33" s="180">
        <f t="shared" si="4"/>
        <v>4049356</v>
      </c>
    </row>
    <row r="34" spans="1:21" s="181" customFormat="1" ht="11.25">
      <c r="A34" s="207">
        <v>43</v>
      </c>
      <c r="B34" s="207" t="s">
        <v>380</v>
      </c>
      <c r="C34" s="207"/>
      <c r="D34" s="210">
        <v>829040</v>
      </c>
      <c r="E34" s="191">
        <v>1950327</v>
      </c>
      <c r="F34" s="191">
        <v>1541046</v>
      </c>
      <c r="G34" s="191">
        <v>480405</v>
      </c>
      <c r="H34" s="385">
        <v>1182985</v>
      </c>
      <c r="I34" s="191">
        <v>73969</v>
      </c>
      <c r="J34" s="191">
        <v>815807</v>
      </c>
      <c r="K34" s="191">
        <v>1442654</v>
      </c>
      <c r="L34" s="191">
        <v>865000</v>
      </c>
      <c r="M34" s="191">
        <v>488107</v>
      </c>
      <c r="N34" s="191">
        <v>1243518</v>
      </c>
      <c r="O34" s="191">
        <v>763583</v>
      </c>
      <c r="P34" s="191">
        <v>425117</v>
      </c>
      <c r="Q34" s="191">
        <v>902121</v>
      </c>
      <c r="R34" s="191">
        <v>255352</v>
      </c>
      <c r="S34" s="191">
        <v>319030</v>
      </c>
      <c r="T34" s="210">
        <f t="shared" si="1"/>
        <v>13578061</v>
      </c>
      <c r="U34" s="180">
        <f t="shared" si="4"/>
        <v>13578061</v>
      </c>
    </row>
    <row r="35" spans="1:21" s="181" customFormat="1" ht="11.25">
      <c r="A35" s="207">
        <v>44</v>
      </c>
      <c r="B35" s="207" t="s">
        <v>381</v>
      </c>
      <c r="C35" s="207"/>
      <c r="D35" s="210">
        <v>2479</v>
      </c>
      <c r="E35" s="191">
        <v>33937</v>
      </c>
      <c r="F35" s="191">
        <v>7374</v>
      </c>
      <c r="G35" s="191">
        <v>293</v>
      </c>
      <c r="H35" s="385">
        <v>2089</v>
      </c>
      <c r="I35" s="191">
        <v>137</v>
      </c>
      <c r="J35" s="191">
        <v>1367</v>
      </c>
      <c r="K35" s="191">
        <v>96875</v>
      </c>
      <c r="L35" s="191">
        <v>13219</v>
      </c>
      <c r="M35" s="191">
        <v>215</v>
      </c>
      <c r="N35" s="191">
        <v>3978</v>
      </c>
      <c r="O35" s="191">
        <v>21404</v>
      </c>
      <c r="P35" s="191">
        <v>843</v>
      </c>
      <c r="Q35" s="191">
        <v>6918</v>
      </c>
      <c r="R35" s="191">
        <v>595395</v>
      </c>
      <c r="S35" s="191">
        <v>150221</v>
      </c>
      <c r="T35" s="210">
        <f t="shared" si="1"/>
        <v>936744</v>
      </c>
      <c r="U35" s="180">
        <f t="shared" si="4"/>
        <v>936744</v>
      </c>
    </row>
    <row r="36" spans="1:21" s="181" customFormat="1" ht="11.25">
      <c r="A36" s="207">
        <v>45</v>
      </c>
      <c r="B36" s="207" t="s">
        <v>382</v>
      </c>
      <c r="C36" s="207"/>
      <c r="D36" s="210">
        <v>292130</v>
      </c>
      <c r="E36" s="191">
        <v>59794</v>
      </c>
      <c r="F36" s="191">
        <v>84920</v>
      </c>
      <c r="G36" s="191">
        <v>257674</v>
      </c>
      <c r="H36" s="385">
        <v>489594</v>
      </c>
      <c r="I36" s="191">
        <v>11779</v>
      </c>
      <c r="J36" s="191">
        <v>104388</v>
      </c>
      <c r="K36" s="191">
        <v>387022</v>
      </c>
      <c r="L36" s="191">
        <v>187102</v>
      </c>
      <c r="M36" s="191">
        <v>38425</v>
      </c>
      <c r="N36" s="191">
        <v>148801</v>
      </c>
      <c r="O36" s="191">
        <v>129355</v>
      </c>
      <c r="P36" s="191">
        <v>111856</v>
      </c>
      <c r="Q36" s="191">
        <v>84356</v>
      </c>
      <c r="R36" s="191">
        <v>65411</v>
      </c>
      <c r="S36" s="191">
        <v>2534</v>
      </c>
      <c r="T36" s="210">
        <f t="shared" si="1"/>
        <v>2455141</v>
      </c>
      <c r="U36" s="180">
        <f t="shared" si="4"/>
        <v>2455141</v>
      </c>
    </row>
    <row r="37" spans="1:21" s="181" customFormat="1" ht="11.25">
      <c r="A37" s="207">
        <v>46</v>
      </c>
      <c r="B37" s="207" t="s">
        <v>383</v>
      </c>
      <c r="C37" s="207"/>
      <c r="D37" s="210">
        <v>267274</v>
      </c>
      <c r="E37" s="191">
        <v>1308354</v>
      </c>
      <c r="F37" s="191">
        <v>653035</v>
      </c>
      <c r="G37" s="191">
        <v>250610</v>
      </c>
      <c r="H37" s="385">
        <v>926224</v>
      </c>
      <c r="I37" s="191">
        <v>2233</v>
      </c>
      <c r="J37" s="191">
        <v>282912</v>
      </c>
      <c r="K37" s="191">
        <v>464049</v>
      </c>
      <c r="L37" s="191">
        <v>369794</v>
      </c>
      <c r="M37" s="191">
        <v>152281</v>
      </c>
      <c r="N37" s="191">
        <v>457265</v>
      </c>
      <c r="O37" s="191">
        <v>259903</v>
      </c>
      <c r="P37" s="191">
        <v>201866</v>
      </c>
      <c r="Q37" s="191">
        <v>468561</v>
      </c>
      <c r="R37" s="191">
        <v>55695</v>
      </c>
      <c r="S37" s="191">
        <v>209045</v>
      </c>
      <c r="T37" s="210">
        <f t="shared" si="1"/>
        <v>6329101</v>
      </c>
      <c r="U37" s="180">
        <f t="shared" si="4"/>
        <v>6329101</v>
      </c>
    </row>
    <row r="38" spans="1:21" s="181" customFormat="1" ht="11.25">
      <c r="A38" s="207">
        <v>47</v>
      </c>
      <c r="B38" s="207" t="s">
        <v>384</v>
      </c>
      <c r="C38" s="207"/>
      <c r="D38" s="210">
        <v>30474</v>
      </c>
      <c r="E38" s="191">
        <v>0</v>
      </c>
      <c r="F38" s="191">
        <v>52809</v>
      </c>
      <c r="G38" s="191">
        <v>20897</v>
      </c>
      <c r="H38" s="385">
        <v>50859</v>
      </c>
      <c r="I38" s="191">
        <v>0</v>
      </c>
      <c r="J38" s="191">
        <v>22688</v>
      </c>
      <c r="K38" s="191">
        <v>67221</v>
      </c>
      <c r="L38" s="191">
        <v>43833</v>
      </c>
      <c r="M38" s="191">
        <v>4551</v>
      </c>
      <c r="N38" s="191">
        <v>66714</v>
      </c>
      <c r="O38" s="191">
        <v>44833</v>
      </c>
      <c r="P38" s="191">
        <v>18922</v>
      </c>
      <c r="Q38" s="191">
        <v>30666</v>
      </c>
      <c r="R38" s="191">
        <v>12956</v>
      </c>
      <c r="S38" s="191">
        <v>11504</v>
      </c>
      <c r="T38" s="210">
        <f t="shared" si="1"/>
        <v>478927</v>
      </c>
      <c r="U38" s="180">
        <f t="shared" si="4"/>
        <v>478927</v>
      </c>
    </row>
    <row r="39" spans="1:21" s="181" customFormat="1" ht="11.25">
      <c r="A39" s="207">
        <v>48</v>
      </c>
      <c r="B39" s="207" t="s">
        <v>385</v>
      </c>
      <c r="C39" s="207"/>
      <c r="D39" s="210">
        <v>0</v>
      </c>
      <c r="E39" s="191">
        <v>42596</v>
      </c>
      <c r="F39" s="191">
        <v>31123</v>
      </c>
      <c r="G39" s="191">
        <v>26493</v>
      </c>
      <c r="H39" s="385">
        <v>30602</v>
      </c>
      <c r="I39" s="191">
        <v>6328</v>
      </c>
      <c r="J39" s="191">
        <v>50413</v>
      </c>
      <c r="K39" s="191">
        <v>7483</v>
      </c>
      <c r="L39" s="191">
        <v>112416</v>
      </c>
      <c r="M39" s="191">
        <v>0</v>
      </c>
      <c r="N39" s="191">
        <v>0</v>
      </c>
      <c r="O39" s="191">
        <v>19038</v>
      </c>
      <c r="P39" s="191">
        <v>24822</v>
      </c>
      <c r="Q39" s="191">
        <v>95435</v>
      </c>
      <c r="R39" s="191">
        <v>1692</v>
      </c>
      <c r="S39" s="191">
        <v>10314</v>
      </c>
      <c r="T39" s="210">
        <f t="shared" si="1"/>
        <v>458755</v>
      </c>
      <c r="U39" s="180">
        <f t="shared" si="4"/>
        <v>458755</v>
      </c>
    </row>
    <row r="40" spans="1:21" s="181" customFormat="1" ht="11.25">
      <c r="A40" s="212">
        <v>49</v>
      </c>
      <c r="B40" s="212" t="s">
        <v>367</v>
      </c>
      <c r="C40" s="212"/>
      <c r="D40" s="218">
        <v>172033</v>
      </c>
      <c r="E40" s="213">
        <v>179841</v>
      </c>
      <c r="F40" s="213">
        <v>137374</v>
      </c>
      <c r="G40" s="213">
        <v>187318</v>
      </c>
      <c r="H40" s="386">
        <v>136005</v>
      </c>
      <c r="I40" s="213">
        <v>10600</v>
      </c>
      <c r="J40" s="213">
        <v>298884</v>
      </c>
      <c r="K40" s="213">
        <v>92909</v>
      </c>
      <c r="L40" s="213">
        <v>349696</v>
      </c>
      <c r="M40" s="213">
        <v>12600</v>
      </c>
      <c r="N40" s="213">
        <v>28553</v>
      </c>
      <c r="O40" s="213">
        <v>46530</v>
      </c>
      <c r="P40" s="213">
        <v>68565</v>
      </c>
      <c r="Q40" s="213">
        <v>89708</v>
      </c>
      <c r="R40" s="213">
        <v>28699</v>
      </c>
      <c r="S40" s="213">
        <v>11500</v>
      </c>
      <c r="T40" s="218">
        <f t="shared" si="1"/>
        <v>1850815</v>
      </c>
      <c r="U40" s="180">
        <f t="shared" si="4"/>
        <v>1850815</v>
      </c>
    </row>
    <row r="41" spans="1:21" s="181" customFormat="1" ht="11.25">
      <c r="A41" s="240"/>
      <c r="B41" s="243" t="s">
        <v>319</v>
      </c>
      <c r="C41" s="240"/>
      <c r="D41" s="241">
        <f>SUM(D31:D40)</f>
        <v>3466854</v>
      </c>
      <c r="E41" s="241">
        <f t="shared" ref="E41:S41" si="5">SUM(E31:E40)</f>
        <v>9140125</v>
      </c>
      <c r="F41" s="241">
        <f t="shared" si="5"/>
        <v>7349600</v>
      </c>
      <c r="G41" s="241">
        <f t="shared" si="5"/>
        <v>2817137</v>
      </c>
      <c r="H41" s="387">
        <f t="shared" si="5"/>
        <v>6515133</v>
      </c>
      <c r="I41" s="241">
        <f t="shared" si="5"/>
        <v>397091</v>
      </c>
      <c r="J41" s="241">
        <f t="shared" si="5"/>
        <v>3880818</v>
      </c>
      <c r="K41" s="241">
        <f t="shared" si="5"/>
        <v>7509027</v>
      </c>
      <c r="L41" s="241">
        <f t="shared" si="5"/>
        <v>5495594</v>
      </c>
      <c r="M41" s="241">
        <f t="shared" si="5"/>
        <v>1475954</v>
      </c>
      <c r="N41" s="241">
        <f t="shared" si="5"/>
        <v>6000426</v>
      </c>
      <c r="O41" s="241">
        <f t="shared" si="5"/>
        <v>3668660</v>
      </c>
      <c r="P41" s="241">
        <f t="shared" si="5"/>
        <v>2417135</v>
      </c>
      <c r="Q41" s="241">
        <f t="shared" si="5"/>
        <v>4491422</v>
      </c>
      <c r="R41" s="241">
        <f t="shared" si="5"/>
        <v>2028111</v>
      </c>
      <c r="S41" s="241">
        <f t="shared" si="5"/>
        <v>1737127</v>
      </c>
      <c r="T41" s="242">
        <f t="shared" si="1"/>
        <v>68390214</v>
      </c>
      <c r="U41" s="226">
        <f>SUM(U31:U40)</f>
        <v>68390214</v>
      </c>
    </row>
    <row r="42" spans="1:21" s="181" customFormat="1" ht="11.25">
      <c r="A42" s="187"/>
      <c r="B42" s="187" t="s">
        <v>494</v>
      </c>
      <c r="C42" s="187"/>
      <c r="D42" s="180">
        <f>D30-D31</f>
        <v>-22514</v>
      </c>
      <c r="E42" s="180">
        <f t="shared" ref="E42:S42" si="6">E30-E31</f>
        <v>-108073</v>
      </c>
      <c r="F42" s="180">
        <f t="shared" si="6"/>
        <v>-82480</v>
      </c>
      <c r="G42" s="180">
        <f t="shared" si="6"/>
        <v>-18750</v>
      </c>
      <c r="H42" s="388">
        <f t="shared" si="6"/>
        <v>-104637</v>
      </c>
      <c r="I42" s="180">
        <f t="shared" si="6"/>
        <v>-10081</v>
      </c>
      <c r="J42" s="180">
        <f t="shared" si="6"/>
        <v>-22762</v>
      </c>
      <c r="K42" s="180">
        <f t="shared" si="6"/>
        <v>-115504</v>
      </c>
      <c r="L42" s="180">
        <f t="shared" si="6"/>
        <v>1361</v>
      </c>
      <c r="M42" s="180">
        <f t="shared" si="6"/>
        <v>-8298</v>
      </c>
      <c r="N42" s="180">
        <f t="shared" si="6"/>
        <v>-102785</v>
      </c>
      <c r="O42" s="180">
        <f t="shared" si="6"/>
        <v>-19660</v>
      </c>
      <c r="P42" s="180">
        <f t="shared" si="6"/>
        <v>-7058</v>
      </c>
      <c r="Q42" s="180">
        <f t="shared" si="6"/>
        <v>-51946</v>
      </c>
      <c r="R42" s="180">
        <f t="shared" si="6"/>
        <v>-45125</v>
      </c>
      <c r="S42" s="180">
        <f t="shared" si="6"/>
        <v>-5057</v>
      </c>
      <c r="T42" s="188">
        <f t="shared" si="1"/>
        <v>-723369</v>
      </c>
      <c r="U42" s="180">
        <f>U30-U31</f>
        <v>-723369</v>
      </c>
    </row>
    <row r="43" spans="1:21" s="181" customFormat="1" ht="11.25">
      <c r="A43" s="187"/>
      <c r="B43" s="187"/>
      <c r="C43" s="187"/>
      <c r="D43" s="180"/>
      <c r="E43" s="180"/>
      <c r="F43" s="180"/>
      <c r="G43" s="180"/>
      <c r="H43" s="388"/>
      <c r="I43" s="180"/>
      <c r="J43" s="180"/>
      <c r="K43" s="180"/>
      <c r="L43" s="180"/>
      <c r="M43" s="180"/>
      <c r="N43" s="180"/>
      <c r="O43" s="180"/>
      <c r="P43" s="180"/>
      <c r="Q43" s="180"/>
      <c r="R43" s="180"/>
      <c r="S43" s="180"/>
      <c r="T43" s="188"/>
      <c r="U43" s="180"/>
    </row>
    <row r="44" spans="1:21" s="181" customFormat="1" ht="11.25">
      <c r="B44" s="187"/>
      <c r="C44" s="187"/>
      <c r="D44" s="180"/>
      <c r="E44" s="180"/>
      <c r="F44" s="180"/>
      <c r="G44" s="180"/>
      <c r="H44" s="388"/>
      <c r="I44" s="180"/>
      <c r="J44" s="180"/>
      <c r="K44" s="180"/>
      <c r="L44" s="180"/>
      <c r="M44" s="180"/>
      <c r="N44" s="180"/>
      <c r="O44" s="180"/>
      <c r="P44" s="180"/>
      <c r="Q44" s="180"/>
      <c r="R44" s="180"/>
      <c r="S44" s="180"/>
      <c r="T44" s="188"/>
    </row>
    <row r="45" spans="1:21" s="181" customFormat="1" ht="11.25">
      <c r="B45" s="227" t="s">
        <v>417</v>
      </c>
      <c r="C45" s="228" t="s">
        <v>181</v>
      </c>
      <c r="D45" s="188">
        <f ca="1">'48'!$I$11</f>
        <v>1628802</v>
      </c>
      <c r="E45" s="188">
        <f ca="1">'37'!$I$11</f>
        <v>4338880</v>
      </c>
      <c r="F45" s="188">
        <f ca="1">'38'!$I$11</f>
        <v>4248463</v>
      </c>
      <c r="G45" s="188">
        <f ca="1">'50'!$I$11</f>
        <v>1382986</v>
      </c>
      <c r="H45" s="188">
        <f ca="1">'39'!$I$11</f>
        <v>2992173</v>
      </c>
      <c r="I45" s="188">
        <f ca="1">'45'!$I$11</f>
        <v>182963</v>
      </c>
      <c r="J45" s="188">
        <f ca="1">'43'!$I$11</f>
        <v>1823179</v>
      </c>
      <c r="K45" s="188">
        <f ca="1">'46'!$I$11</f>
        <v>3422005</v>
      </c>
      <c r="L45" s="188">
        <f ca="1">'44'!$I$11</f>
        <v>2468902</v>
      </c>
      <c r="M45" s="188">
        <f ca="1">'41'!$I$11</f>
        <v>608017</v>
      </c>
      <c r="N45" s="188">
        <f ca="1">'51'!$I$11</f>
        <v>3190235</v>
      </c>
      <c r="O45" s="188">
        <f ca="1">'47'!$I$11</f>
        <v>2118335</v>
      </c>
      <c r="P45" s="188">
        <f ca="1">'52'!$I$11</f>
        <v>1421763</v>
      </c>
      <c r="Q45" s="188">
        <f ca="1">'42'!$I$11</f>
        <v>2372373</v>
      </c>
      <c r="R45" s="188">
        <f ca="1">'49'!$I$11</f>
        <v>797170</v>
      </c>
      <c r="S45" s="188">
        <f ca="1">'40'!$I$11</f>
        <v>883936</v>
      </c>
      <c r="T45" s="188">
        <f t="shared" si="1"/>
        <v>33880182</v>
      </c>
      <c r="U45" s="180">
        <f ca="1">'2009'!I11</f>
        <v>33880182</v>
      </c>
    </row>
    <row r="46" spans="1:21" s="181" customFormat="1" ht="11.25">
      <c r="B46" s="229" t="s">
        <v>389</v>
      </c>
      <c r="C46" s="229"/>
      <c r="D46" s="188">
        <f ca="1">'48'!$I$12</f>
        <v>50090</v>
      </c>
      <c r="E46" s="188">
        <f ca="1">'37'!$I$12</f>
        <v>31337</v>
      </c>
      <c r="F46" s="188">
        <f ca="1">'38'!$I$12</f>
        <v>12229</v>
      </c>
      <c r="G46" s="188">
        <f ca="1">'50'!$I$12</f>
        <v>2318</v>
      </c>
      <c r="H46" s="188">
        <f ca="1">'39'!$I$12</f>
        <v>18292</v>
      </c>
      <c r="I46" s="188">
        <f ca="1">'45'!$I$12</f>
        <v>1981</v>
      </c>
      <c r="J46" s="188">
        <f ca="1">'43'!$I$12</f>
        <v>2641</v>
      </c>
      <c r="K46" s="188">
        <f ca="1">'46'!$I$12</f>
        <v>428075</v>
      </c>
      <c r="L46" s="188">
        <f ca="1">'44'!$I$12</f>
        <v>204039</v>
      </c>
      <c r="M46" s="188">
        <f ca="1">'41'!$I$12</f>
        <v>218</v>
      </c>
      <c r="N46" s="188">
        <f ca="1">'51'!$I$12</f>
        <v>130704</v>
      </c>
      <c r="O46" s="188">
        <f ca="1">'47'!$I$12</f>
        <v>5401</v>
      </c>
      <c r="P46" s="188">
        <f ca="1">'52'!$I$12</f>
        <v>4200</v>
      </c>
      <c r="Q46" s="188">
        <f ca="1">'42'!$I$12</f>
        <v>8439</v>
      </c>
      <c r="R46" s="188">
        <f ca="1">'49'!$I$12</f>
        <v>286</v>
      </c>
      <c r="S46" s="188">
        <f ca="1">'40'!$I$12</f>
        <v>1845</v>
      </c>
      <c r="T46" s="188">
        <f t="shared" si="1"/>
        <v>902095</v>
      </c>
      <c r="U46" s="180">
        <f ca="1">'2009'!I12</f>
        <v>902095</v>
      </c>
    </row>
    <row r="47" spans="1:21" s="181" customFormat="1" ht="11.25">
      <c r="B47" s="231" t="s">
        <v>232</v>
      </c>
      <c r="C47" s="231"/>
      <c r="D47" s="188">
        <f ca="1">'48'!$I$13</f>
        <v>51110</v>
      </c>
      <c r="E47" s="188">
        <f ca="1">'37'!$I$13</f>
        <v>115203</v>
      </c>
      <c r="F47" s="188">
        <f ca="1">'38'!$I$13</f>
        <v>51401</v>
      </c>
      <c r="G47" s="188">
        <f ca="1">'50'!$I$13</f>
        <v>15795</v>
      </c>
      <c r="H47" s="188">
        <f ca="1">'39'!$I$13</f>
        <v>34047</v>
      </c>
      <c r="I47" s="188">
        <f ca="1">'45'!$I$13</f>
        <v>3866</v>
      </c>
      <c r="J47" s="188">
        <f ca="1">'43'!$I$13</f>
        <v>23668</v>
      </c>
      <c r="K47" s="188">
        <f ca="1">'46'!$I$13</f>
        <v>105613</v>
      </c>
      <c r="L47" s="188">
        <f ca="1">'44'!$I$13</f>
        <v>58133</v>
      </c>
      <c r="M47" s="188">
        <f ca="1">'41'!$I$13</f>
        <v>281</v>
      </c>
      <c r="N47" s="188">
        <f ca="1">'51'!$I$13</f>
        <v>103237</v>
      </c>
      <c r="O47" s="188">
        <f ca="1">'47'!$I$13</f>
        <v>29203</v>
      </c>
      <c r="P47" s="188">
        <f ca="1">'52'!$I$13</f>
        <v>15200</v>
      </c>
      <c r="Q47" s="188">
        <f ca="1">'42'!$I$13</f>
        <v>27664</v>
      </c>
      <c r="R47" s="188">
        <f ca="1">'49'!$I$13</f>
        <v>55237</v>
      </c>
      <c r="S47" s="188">
        <f ca="1">'40'!$I$13</f>
        <v>7168</v>
      </c>
      <c r="T47" s="188">
        <f t="shared" si="1"/>
        <v>696826</v>
      </c>
      <c r="U47" s="180">
        <f ca="1">'2009'!I13</f>
        <v>696826</v>
      </c>
    </row>
    <row r="48" spans="1:21" s="181" customFormat="1" ht="11.25">
      <c r="B48" s="227" t="s">
        <v>418</v>
      </c>
      <c r="C48" s="228" t="s">
        <v>181</v>
      </c>
      <c r="D48" s="188">
        <f ca="1">'48'!$I$15</f>
        <v>69380</v>
      </c>
      <c r="E48" s="188">
        <f ca="1">'37'!$I$15</f>
        <v>168680</v>
      </c>
      <c r="F48" s="188">
        <f ca="1">'38'!$I$15</f>
        <v>169500</v>
      </c>
      <c r="G48" s="188">
        <f ca="1">'50'!$I$15</f>
        <v>56281</v>
      </c>
      <c r="H48" s="188">
        <f ca="1">'39'!$I$15</f>
        <v>304081</v>
      </c>
      <c r="I48" s="188">
        <f ca="1">'45'!$I$15</f>
        <v>12473</v>
      </c>
      <c r="J48" s="188">
        <f ca="1">'43'!$I$15</f>
        <v>48801</v>
      </c>
      <c r="K48" s="188">
        <f ca="1">'46'!$I$15</f>
        <v>409537</v>
      </c>
      <c r="L48" s="188">
        <f ca="1">'44'!$I$15</f>
        <v>493584</v>
      </c>
      <c r="M48" s="188">
        <f ca="1">'41'!$I$15</f>
        <v>9325</v>
      </c>
      <c r="N48" s="188">
        <f ca="1">'51'!$I$15</f>
        <v>470168</v>
      </c>
      <c r="O48" s="188">
        <f ca="1">'47'!$I$15</f>
        <v>27098</v>
      </c>
      <c r="P48" s="188">
        <f ca="1">'52'!$I$15</f>
        <v>18020</v>
      </c>
      <c r="Q48" s="188">
        <f ca="1">'42'!$I$15</f>
        <v>34199</v>
      </c>
      <c r="R48" s="188">
        <f ca="1">'49'!$I$15</f>
        <v>68978</v>
      </c>
      <c r="S48" s="188">
        <f ca="1">'40'!$I$15</f>
        <v>-16933</v>
      </c>
      <c r="T48" s="188">
        <f t="shared" si="1"/>
        <v>2343172</v>
      </c>
      <c r="U48" s="180">
        <f ca="1">'2009'!I15</f>
        <v>2343172</v>
      </c>
    </row>
    <row r="49" spans="1:21" s="181" customFormat="1" ht="11.25">
      <c r="B49" s="232" t="s">
        <v>419</v>
      </c>
      <c r="C49" s="233" t="s">
        <v>181</v>
      </c>
      <c r="D49" s="188">
        <f ca="1">'48'!$I$17+'48'!$I$18</f>
        <v>0</v>
      </c>
      <c r="E49" s="188">
        <f ca="1">'37'!$I$17+'37'!$I$18</f>
        <v>60898</v>
      </c>
      <c r="F49" s="188">
        <f ca="1">'38'!$I$17+'38'!$I$18</f>
        <v>4767</v>
      </c>
      <c r="G49" s="188">
        <f ca="1">'50'!$I$17+'50'!$I$18</f>
        <v>632</v>
      </c>
      <c r="H49" s="188">
        <f ca="1">'39'!$I$17+'39'!$I$18</f>
        <v>0</v>
      </c>
      <c r="I49" s="188">
        <f ca="1">'45'!$I$17+'45'!$I$18</f>
        <v>0</v>
      </c>
      <c r="J49" s="188">
        <f ca="1">'43'!$I$17+'43'!$I$18</f>
        <v>0</v>
      </c>
      <c r="K49" s="188">
        <f ca="1">'46'!$I$17+'46'!$I$18</f>
        <v>78281</v>
      </c>
      <c r="L49" s="188">
        <f ca="1">'44'!$I$17+'44'!$I$18</f>
        <v>11996</v>
      </c>
      <c r="M49" s="188">
        <f ca="1">'41'!$I$17+'41'!$I$18</f>
        <v>0</v>
      </c>
      <c r="N49" s="188">
        <f ca="1">'51'!$I$17+'51'!$I$18</f>
        <v>279</v>
      </c>
      <c r="O49" s="188">
        <f ca="1">'47'!$I$17+'47'!$I$18</f>
        <v>384</v>
      </c>
      <c r="P49" s="188">
        <f ca="1">'52'!$I$17+'52'!$I$18</f>
        <v>1603</v>
      </c>
      <c r="Q49" s="188">
        <f ca="1">'42'!$I$17+'42'!$I$18</f>
        <v>0</v>
      </c>
      <c r="R49" s="188">
        <f ca="1">'49'!$I$17+'49'!$I$18</f>
        <v>0</v>
      </c>
      <c r="S49" s="188">
        <f ca="1">'40'!$I$17+'40'!$I$18</f>
        <v>0</v>
      </c>
      <c r="T49" s="188">
        <f t="shared" si="1"/>
        <v>158840</v>
      </c>
      <c r="U49" s="180">
        <f ca="1">'2009'!I17+'2009'!I18</f>
        <v>158840</v>
      </c>
    </row>
    <row r="50" spans="1:21" s="181" customFormat="1" ht="11.25">
      <c r="A50" s="231"/>
      <c r="B50" s="244" t="s">
        <v>452</v>
      </c>
      <c r="C50" s="230"/>
      <c r="D50" s="188">
        <f ca="1">D45-D46-D47+D48+D49</f>
        <v>1596982</v>
      </c>
      <c r="E50" s="188">
        <f t="shared" ref="E50:S50" si="7">E45-E46-E47+E48+E49</f>
        <v>4421918</v>
      </c>
      <c r="F50" s="188">
        <f t="shared" si="7"/>
        <v>4359100</v>
      </c>
      <c r="G50" s="188">
        <f t="shared" si="7"/>
        <v>1421786</v>
      </c>
      <c r="H50" s="188">
        <f t="shared" si="7"/>
        <v>3243915</v>
      </c>
      <c r="I50" s="188">
        <f t="shared" si="7"/>
        <v>189589</v>
      </c>
      <c r="J50" s="188">
        <f t="shared" si="7"/>
        <v>1845671</v>
      </c>
      <c r="K50" s="188">
        <f t="shared" si="7"/>
        <v>3376135</v>
      </c>
      <c r="L50" s="188">
        <f t="shared" si="7"/>
        <v>2712310</v>
      </c>
      <c r="M50" s="188">
        <f t="shared" si="7"/>
        <v>616843</v>
      </c>
      <c r="N50" s="188">
        <f t="shared" si="7"/>
        <v>3426741</v>
      </c>
      <c r="O50" s="188">
        <f t="shared" si="7"/>
        <v>2111213</v>
      </c>
      <c r="P50" s="188">
        <f t="shared" si="7"/>
        <v>1421986</v>
      </c>
      <c r="Q50" s="188">
        <f t="shared" si="7"/>
        <v>2370469</v>
      </c>
      <c r="R50" s="188">
        <f t="shared" si="7"/>
        <v>810625</v>
      </c>
      <c r="S50" s="188">
        <f t="shared" si="7"/>
        <v>857990</v>
      </c>
      <c r="T50" s="188">
        <f>T45-T46-T47+T48+T49</f>
        <v>34783273</v>
      </c>
      <c r="U50" s="188">
        <f ca="1">U45-U46-U47+U48+U49</f>
        <v>34783273</v>
      </c>
    </row>
    <row r="51" spans="1:21" s="181" customFormat="1" ht="11.25">
      <c r="B51" s="232" t="s">
        <v>390</v>
      </c>
      <c r="C51" s="230"/>
      <c r="D51" s="188">
        <f ca="1">'48'!$I$20</f>
        <v>1596982</v>
      </c>
      <c r="E51" s="188">
        <f ca="1">'37'!$I$20</f>
        <v>4421918</v>
      </c>
      <c r="F51" s="188">
        <f ca="1">'38'!$I$20</f>
        <v>4359100</v>
      </c>
      <c r="G51" s="188">
        <f ca="1">'50'!$I$20</f>
        <v>1421786</v>
      </c>
      <c r="H51" s="188">
        <f ca="1">'39'!$I$20</f>
        <v>3243915</v>
      </c>
      <c r="I51" s="188">
        <f ca="1">'45'!$I$20</f>
        <v>189589</v>
      </c>
      <c r="J51" s="188">
        <f ca="1">'43'!$I$20</f>
        <v>1845671</v>
      </c>
      <c r="K51" s="188">
        <f ca="1">'46'!$I$20</f>
        <v>3376135</v>
      </c>
      <c r="L51" s="188">
        <f ca="1">'44'!$I$20</f>
        <v>2712310</v>
      </c>
      <c r="M51" s="188">
        <f ca="1">'41'!$I$20</f>
        <v>616843</v>
      </c>
      <c r="N51" s="188">
        <f ca="1">'51'!$I$20</f>
        <v>3426741</v>
      </c>
      <c r="O51" s="188">
        <f ca="1">'47'!$I$20</f>
        <v>2111213</v>
      </c>
      <c r="P51" s="188">
        <f ca="1">'52'!$I$20</f>
        <v>1421986</v>
      </c>
      <c r="Q51" s="188">
        <f ca="1">'42'!$I$20</f>
        <v>2370469</v>
      </c>
      <c r="R51" s="188">
        <f ca="1">'49'!$I$20</f>
        <v>810625</v>
      </c>
      <c r="S51" s="188">
        <f ca="1">'40'!$I$20</f>
        <v>857990</v>
      </c>
      <c r="T51" s="188">
        <f t="shared" si="1"/>
        <v>34783273</v>
      </c>
      <c r="U51" s="180">
        <f ca="1">'2009'!I20</f>
        <v>34783273</v>
      </c>
    </row>
    <row r="52" spans="1:21" s="181" customFormat="1" ht="11.25">
      <c r="B52" s="187"/>
      <c r="C52" s="187"/>
      <c r="H52" s="383"/>
    </row>
    <row r="53" spans="1:21" s="181" customFormat="1" ht="11.25">
      <c r="B53" s="187" t="s">
        <v>495</v>
      </c>
      <c r="C53" s="187"/>
      <c r="D53" s="180">
        <f>D45-D46-D47</f>
        <v>1527602</v>
      </c>
      <c r="E53" s="180">
        <f t="shared" ref="E53:S53" si="8">E45-E46-E47</f>
        <v>4192340</v>
      </c>
      <c r="F53" s="180">
        <f t="shared" si="8"/>
        <v>4184833</v>
      </c>
      <c r="G53" s="180">
        <f t="shared" si="8"/>
        <v>1364873</v>
      </c>
      <c r="H53" s="180">
        <f t="shared" si="8"/>
        <v>2939834</v>
      </c>
      <c r="I53" s="180">
        <f t="shared" si="8"/>
        <v>177116</v>
      </c>
      <c r="J53" s="180">
        <f t="shared" si="8"/>
        <v>1796870</v>
      </c>
      <c r="K53" s="180">
        <f t="shared" si="8"/>
        <v>2888317</v>
      </c>
      <c r="L53" s="180">
        <f t="shared" si="8"/>
        <v>2206730</v>
      </c>
      <c r="M53" s="180">
        <f t="shared" si="8"/>
        <v>607518</v>
      </c>
      <c r="N53" s="180">
        <f t="shared" si="8"/>
        <v>2956294</v>
      </c>
      <c r="O53" s="180">
        <f t="shared" si="8"/>
        <v>2083731</v>
      </c>
      <c r="P53" s="180">
        <f t="shared" si="8"/>
        <v>1402363</v>
      </c>
      <c r="Q53" s="180">
        <f t="shared" si="8"/>
        <v>2336270</v>
      </c>
      <c r="R53" s="180">
        <f t="shared" si="8"/>
        <v>741647</v>
      </c>
      <c r="S53" s="180">
        <f t="shared" si="8"/>
        <v>874923</v>
      </c>
      <c r="T53" s="180">
        <f t="shared" si="1"/>
        <v>32281261</v>
      </c>
      <c r="U53" s="180"/>
    </row>
    <row r="54" spans="1:21" s="181" customFormat="1" ht="11.25">
      <c r="B54" s="187" t="s">
        <v>496</v>
      </c>
      <c r="C54" s="187"/>
      <c r="D54" s="180">
        <v>1482305</v>
      </c>
      <c r="E54" s="180">
        <v>4003183</v>
      </c>
      <c r="F54" s="180">
        <v>3957915</v>
      </c>
      <c r="G54" s="180">
        <v>1273370</v>
      </c>
      <c r="H54" s="388">
        <v>2723608</v>
      </c>
      <c r="I54" s="180">
        <v>197838</v>
      </c>
      <c r="J54" s="180">
        <v>1740962</v>
      </c>
      <c r="K54" s="180">
        <v>2721405</v>
      </c>
      <c r="L54" s="180">
        <v>2100422</v>
      </c>
      <c r="M54" s="180">
        <v>533820</v>
      </c>
      <c r="N54" s="180">
        <v>2670510</v>
      </c>
      <c r="O54" s="180">
        <v>1885669</v>
      </c>
      <c r="P54" s="180">
        <v>1323097</v>
      </c>
      <c r="Q54" s="180">
        <v>2268212</v>
      </c>
      <c r="R54" s="180">
        <v>734379</v>
      </c>
      <c r="S54" s="180">
        <v>824788</v>
      </c>
      <c r="T54" s="180">
        <f t="shared" si="1"/>
        <v>30441483</v>
      </c>
      <c r="U54" s="180"/>
    </row>
    <row r="55" spans="1:21" s="181" customFormat="1" ht="11.25">
      <c r="B55" s="487" t="s">
        <v>497</v>
      </c>
      <c r="C55" s="187"/>
      <c r="D55" s="180">
        <f>D53-D54</f>
        <v>45297</v>
      </c>
      <c r="E55" s="180">
        <f t="shared" ref="E55:T55" si="9">E53-E54</f>
        <v>189157</v>
      </c>
      <c r="F55" s="180">
        <f t="shared" si="9"/>
        <v>226918</v>
      </c>
      <c r="G55" s="180">
        <f t="shared" si="9"/>
        <v>91503</v>
      </c>
      <c r="H55" s="180">
        <f t="shared" si="9"/>
        <v>216226</v>
      </c>
      <c r="I55" s="180">
        <f t="shared" si="9"/>
        <v>-20722</v>
      </c>
      <c r="J55" s="180">
        <f t="shared" si="9"/>
        <v>55908</v>
      </c>
      <c r="K55" s="180">
        <f t="shared" si="9"/>
        <v>166912</v>
      </c>
      <c r="L55" s="180">
        <f t="shared" si="9"/>
        <v>106308</v>
      </c>
      <c r="M55" s="180">
        <f t="shared" si="9"/>
        <v>73698</v>
      </c>
      <c r="N55" s="180">
        <f t="shared" si="9"/>
        <v>285784</v>
      </c>
      <c r="O55" s="180">
        <f t="shared" si="9"/>
        <v>198062</v>
      </c>
      <c r="P55" s="180">
        <f t="shared" si="9"/>
        <v>79266</v>
      </c>
      <c r="Q55" s="180">
        <f t="shared" si="9"/>
        <v>68058</v>
      </c>
      <c r="R55" s="180">
        <f t="shared" si="9"/>
        <v>7268</v>
      </c>
      <c r="S55" s="180">
        <f t="shared" si="9"/>
        <v>50135</v>
      </c>
      <c r="T55" s="180">
        <f t="shared" si="9"/>
        <v>1839778</v>
      </c>
    </row>
    <row r="56" spans="1:21" s="177" customFormat="1" ht="48" customHeight="1">
      <c r="B56" s="937" t="s">
        <v>498</v>
      </c>
      <c r="C56" s="953"/>
      <c r="D56" s="953"/>
      <c r="E56" s="953"/>
      <c r="F56" s="953"/>
      <c r="G56" s="953"/>
      <c r="H56" s="953"/>
      <c r="I56" s="953"/>
      <c r="J56" s="953"/>
      <c r="K56" s="953"/>
      <c r="L56" s="953"/>
      <c r="M56" s="953"/>
      <c r="N56" s="953"/>
      <c r="O56" s="953"/>
      <c r="P56" s="953"/>
      <c r="Q56" s="953"/>
      <c r="R56" s="953"/>
      <c r="S56" s="953"/>
      <c r="T56" s="953"/>
    </row>
    <row r="57" spans="1:21" s="181" customFormat="1">
      <c r="B57" s="951"/>
      <c r="C57" s="952"/>
      <c r="D57" s="952"/>
      <c r="E57" s="952"/>
      <c r="F57" s="952"/>
      <c r="G57" s="952"/>
      <c r="H57" s="952"/>
      <c r="I57" s="952"/>
      <c r="J57" s="952"/>
      <c r="K57" s="952"/>
      <c r="L57" s="952"/>
      <c r="M57" s="952"/>
      <c r="N57" s="952"/>
      <c r="O57" s="952"/>
      <c r="P57" s="952"/>
      <c r="Q57" s="952"/>
      <c r="R57" s="952"/>
      <c r="S57" s="952"/>
      <c r="T57" s="952"/>
      <c r="U57" s="952"/>
    </row>
    <row r="58" spans="1:21" s="181" customFormat="1" ht="11.25">
      <c r="B58" s="187"/>
      <c r="C58" s="187"/>
      <c r="H58" s="383"/>
    </row>
    <row r="59" spans="1:21" s="181" customFormat="1" ht="11.25">
      <c r="B59" s="187"/>
      <c r="C59" s="187"/>
      <c r="H59" s="383"/>
    </row>
    <row r="60" spans="1:21" s="181" customFormat="1" ht="11.25">
      <c r="B60" s="187"/>
      <c r="C60" s="187"/>
      <c r="H60" s="383"/>
    </row>
    <row r="61" spans="1:21" s="181" customFormat="1" ht="11.25">
      <c r="B61" s="187"/>
      <c r="C61" s="187"/>
      <c r="H61" s="383"/>
    </row>
    <row r="62" spans="1:21" s="181" customFormat="1" ht="11.25">
      <c r="B62" s="187"/>
      <c r="C62" s="187"/>
      <c r="H62" s="383"/>
    </row>
  </sheetData>
  <mergeCells count="10">
    <mergeCell ref="B57:U57"/>
    <mergeCell ref="B56:T56"/>
    <mergeCell ref="B1:G1"/>
    <mergeCell ref="B23:T23"/>
    <mergeCell ref="H4:J4"/>
    <mergeCell ref="H5:J5"/>
    <mergeCell ref="H6:J6"/>
    <mergeCell ref="H8:J16"/>
    <mergeCell ref="H18:J18"/>
    <mergeCell ref="H20:J20"/>
  </mergeCells>
  <phoneticPr fontId="33" type="noConversion"/>
  <pageMargins left="0" right="0" top="0" bottom="0" header="0.31496062992125984" footer="0.31496062992125984"/>
  <pageSetup paperSize="9" orientation="landscape" r:id="rId1"/>
  <rowBreaks count="1" manualBreakCount="1">
    <brk id="22" max="16383"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34"/>
  <sheetViews>
    <sheetView topLeftCell="A28" workbookViewId="0">
      <selection activeCell="H32" sqref="A29:H32"/>
    </sheetView>
  </sheetViews>
  <sheetFormatPr baseColWidth="10" defaultRowHeight="12.75"/>
  <cols>
    <col min="1" max="1" width="4.140625" customWidth="1"/>
    <col min="2" max="2" width="28.140625" customWidth="1"/>
    <col min="3" max="3" width="3.7109375" style="176" customWidth="1"/>
    <col min="4" max="8" width="12.7109375" customWidth="1"/>
    <col min="9" max="9" width="42.28515625" style="177" customWidth="1"/>
    <col min="10" max="10" width="4" customWidth="1"/>
    <col min="11" max="11" width="4.140625" customWidth="1"/>
    <col min="12" max="12" width="0.7109375" customWidth="1"/>
    <col min="13" max="13" width="3.85546875" customWidth="1"/>
    <col min="14" max="14" width="1.28515625" customWidth="1"/>
  </cols>
  <sheetData>
    <row r="1" spans="1:9" s="171" customFormat="1">
      <c r="B1" s="966" t="s">
        <v>424</v>
      </c>
      <c r="C1" s="967"/>
      <c r="D1" s="967"/>
      <c r="E1" s="967"/>
      <c r="F1" s="967"/>
      <c r="G1" s="967"/>
      <c r="H1" s="967"/>
      <c r="I1" s="177"/>
    </row>
    <row r="2" spans="1:9" s="171" customFormat="1">
      <c r="A2" s="254"/>
      <c r="B2" s="254"/>
      <c r="C2" s="255"/>
      <c r="D2" s="256">
        <v>2005</v>
      </c>
      <c r="E2" s="256">
        <v>2006</v>
      </c>
      <c r="F2" s="256">
        <v>2007</v>
      </c>
      <c r="G2" s="256">
        <v>2008</v>
      </c>
      <c r="H2" s="256">
        <v>2009</v>
      </c>
      <c r="I2" s="177"/>
    </row>
    <row r="3" spans="1:9" s="171" customFormat="1">
      <c r="A3" s="259">
        <v>3</v>
      </c>
      <c r="B3" s="259" t="s">
        <v>392</v>
      </c>
      <c r="C3" s="260" t="s">
        <v>393</v>
      </c>
      <c r="D3" s="261">
        <f ca="1">'2009'!E78</f>
        <v>62063442</v>
      </c>
      <c r="E3" s="261">
        <f ca="1">'2009'!F78</f>
        <v>63673245</v>
      </c>
      <c r="F3" s="261">
        <f ca="1">'2009'!G78</f>
        <v>65840131</v>
      </c>
      <c r="G3" s="261">
        <f ca="1">'2009'!H78</f>
        <v>68206565</v>
      </c>
      <c r="H3" s="261">
        <f ca="1">'2009'!I78</f>
        <v>68366156</v>
      </c>
      <c r="I3" s="436" t="s">
        <v>500</v>
      </c>
    </row>
    <row r="4" spans="1:9" s="171" customFormat="1">
      <c r="A4" s="262">
        <v>37</v>
      </c>
      <c r="B4" s="262" t="s">
        <v>363</v>
      </c>
      <c r="C4" s="263" t="s">
        <v>394</v>
      </c>
      <c r="D4" s="274">
        <f ca="1">-'2009'!E122</f>
        <v>-576648</v>
      </c>
      <c r="E4" s="274">
        <f ca="1">-'2009'!F122</f>
        <v>-571925</v>
      </c>
      <c r="F4" s="274">
        <f ca="1">-'2009'!G122</f>
        <v>-557029</v>
      </c>
      <c r="G4" s="274">
        <f ca="1">-'2009'!H122</f>
        <v>-590194</v>
      </c>
      <c r="H4" s="274">
        <f ca="1">-'2009'!I122</f>
        <v>-568925</v>
      </c>
      <c r="I4" s="436" t="s">
        <v>503</v>
      </c>
    </row>
    <row r="5" spans="1:9" s="171" customFormat="1">
      <c r="A5" s="262">
        <v>38</v>
      </c>
      <c r="B5" s="262" t="s">
        <v>421</v>
      </c>
      <c r="C5" s="263" t="s">
        <v>394</v>
      </c>
      <c r="D5" s="274">
        <f ca="1">-'2009'!E123</f>
        <v>-506154</v>
      </c>
      <c r="E5" s="274">
        <f ca="1">-'2009'!F123</f>
        <v>-691292</v>
      </c>
      <c r="F5" s="274">
        <f ca="1">-'2009'!G123</f>
        <v>-732240</v>
      </c>
      <c r="G5" s="274">
        <f ca="1">-'2009'!H123</f>
        <v>-731414</v>
      </c>
      <c r="H5" s="274">
        <f ca="1">-'2009'!I123</f>
        <v>-672920</v>
      </c>
      <c r="I5" s="436" t="s">
        <v>504</v>
      </c>
    </row>
    <row r="6" spans="1:9" s="171" customFormat="1">
      <c r="A6" s="262">
        <v>39</v>
      </c>
      <c r="B6" s="262" t="s">
        <v>367</v>
      </c>
      <c r="C6" s="263" t="s">
        <v>394</v>
      </c>
      <c r="D6" s="274">
        <f ca="1">-'2009'!E124</f>
        <v>-2019209</v>
      </c>
      <c r="E6" s="274">
        <f ca="1">-'2009'!F124</f>
        <v>-2126959</v>
      </c>
      <c r="F6" s="274">
        <f ca="1">-'2009'!G124</f>
        <v>-2174147</v>
      </c>
      <c r="G6" s="274">
        <f ca="1">-'2009'!H124</f>
        <v>-1560049</v>
      </c>
      <c r="H6" s="274">
        <f ca="1">-'2009'!I124</f>
        <v>-1850815</v>
      </c>
      <c r="I6" s="436" t="s">
        <v>505</v>
      </c>
    </row>
    <row r="7" spans="1:9" s="171" customFormat="1">
      <c r="A7" s="265">
        <v>33</v>
      </c>
      <c r="B7" s="265" t="s">
        <v>499</v>
      </c>
      <c r="C7" s="258" t="s">
        <v>394</v>
      </c>
      <c r="D7" s="275">
        <f ca="1">-'2009'!E174</f>
        <v>0</v>
      </c>
      <c r="E7" s="275">
        <f ca="1">-'2009'!F174</f>
        <v>-1325608</v>
      </c>
      <c r="F7" s="275">
        <f ca="1">-'2009'!G174</f>
        <v>-1236963.8</v>
      </c>
      <c r="G7" s="275">
        <f ca="1">-'2009'!H174</f>
        <v>-1267315</v>
      </c>
      <c r="H7" s="275">
        <f ca="1">-'2009'!I174</f>
        <v>-1114038</v>
      </c>
      <c r="I7" s="436" t="s">
        <v>506</v>
      </c>
    </row>
    <row r="8" spans="1:9" s="171" customFormat="1">
      <c r="A8" s="489" t="s">
        <v>515</v>
      </c>
      <c r="B8" s="268" t="s">
        <v>395</v>
      </c>
      <c r="C8" s="269"/>
      <c r="D8" s="270">
        <f ca="1">SUM(D3:D7)</f>
        <v>58961431</v>
      </c>
      <c r="E8" s="270">
        <f ca="1">SUM(E3:E7)</f>
        <v>58957461</v>
      </c>
      <c r="F8" s="270">
        <f ca="1">SUM(F3:F7)</f>
        <v>61139751.200000003</v>
      </c>
      <c r="G8" s="270">
        <f ca="1">SUM(G3:G7)</f>
        <v>64057593</v>
      </c>
      <c r="H8" s="270">
        <f ca="1">SUM(H3:H7)</f>
        <v>64159458</v>
      </c>
      <c r="I8" s="437"/>
    </row>
    <row r="9" spans="1:9" s="171" customFormat="1">
      <c r="A9" s="259"/>
      <c r="B9" s="259"/>
      <c r="C9" s="260"/>
      <c r="D9" s="259"/>
      <c r="E9" s="259"/>
      <c r="F9" s="259"/>
      <c r="G9" s="259"/>
      <c r="H9" s="259"/>
      <c r="I9" s="437"/>
    </row>
    <row r="10" spans="1:9" s="171" customFormat="1">
      <c r="A10" s="262">
        <v>4</v>
      </c>
      <c r="B10" s="262" t="s">
        <v>396</v>
      </c>
      <c r="C10" s="263" t="s">
        <v>393</v>
      </c>
      <c r="D10" s="266">
        <f ca="1">'2009'!E141</f>
        <v>59931346</v>
      </c>
      <c r="E10" s="266">
        <f ca="1">'2009'!F141</f>
        <v>64500365</v>
      </c>
      <c r="F10" s="266">
        <f ca="1">'2009'!G141</f>
        <v>66004424</v>
      </c>
      <c r="G10" s="266">
        <f ca="1">'2009'!H141</f>
        <v>69374984</v>
      </c>
      <c r="H10" s="266">
        <f ca="1">'2009'!I141</f>
        <v>68390214</v>
      </c>
      <c r="I10" s="436" t="s">
        <v>508</v>
      </c>
    </row>
    <row r="11" spans="1:9" s="171" customFormat="1">
      <c r="A11" s="262">
        <v>47</v>
      </c>
      <c r="B11" s="262" t="s">
        <v>384</v>
      </c>
      <c r="C11" s="263" t="s">
        <v>394</v>
      </c>
      <c r="D11" s="264">
        <f ca="1">-'2009'!E137</f>
        <v>-487881</v>
      </c>
      <c r="E11" s="264">
        <f ca="1">-'2009'!F137</f>
        <v>-572781</v>
      </c>
      <c r="F11" s="264">
        <f ca="1">-'2009'!G137</f>
        <v>-469218</v>
      </c>
      <c r="G11" s="264">
        <f ca="1">-'2009'!H137</f>
        <v>-484886</v>
      </c>
      <c r="H11" s="264">
        <f ca="1">-'2009'!I137</f>
        <v>-478927</v>
      </c>
      <c r="I11" s="436" t="s">
        <v>509</v>
      </c>
    </row>
    <row r="12" spans="1:9" s="171" customFormat="1">
      <c r="A12" s="262">
        <v>48</v>
      </c>
      <c r="B12" s="262" t="s">
        <v>422</v>
      </c>
      <c r="C12" s="263" t="s">
        <v>394</v>
      </c>
      <c r="D12" s="264">
        <f ca="1">-'2009'!E138</f>
        <v>-171493</v>
      </c>
      <c r="E12" s="264">
        <f ca="1">-'2009'!F138</f>
        <v>-385847</v>
      </c>
      <c r="F12" s="264">
        <f ca="1">-'2009'!G138</f>
        <v>-559465</v>
      </c>
      <c r="G12" s="264">
        <f ca="1">-'2009'!H138</f>
        <v>-398233</v>
      </c>
      <c r="H12" s="264">
        <f ca="1">-'2009'!I138</f>
        <v>-458755</v>
      </c>
      <c r="I12" s="436" t="s">
        <v>510</v>
      </c>
    </row>
    <row r="13" spans="1:9" s="171" customFormat="1">
      <c r="A13" s="262">
        <v>49</v>
      </c>
      <c r="B13" s="262" t="s">
        <v>367</v>
      </c>
      <c r="C13" s="263" t="s">
        <v>394</v>
      </c>
      <c r="D13" s="264">
        <f ca="1">-'2009'!E139</f>
        <v>-2019209</v>
      </c>
      <c r="E13" s="264">
        <f ca="1">-'2009'!F139</f>
        <v>-2126959</v>
      </c>
      <c r="F13" s="264">
        <f ca="1">-'2009'!G139</f>
        <v>-2174147</v>
      </c>
      <c r="G13" s="264">
        <f ca="1">-'2009'!H139</f>
        <v>-1560049</v>
      </c>
      <c r="H13" s="264">
        <f ca="1">-'2009'!I139</f>
        <v>-1850815</v>
      </c>
      <c r="I13" s="436" t="s">
        <v>511</v>
      </c>
    </row>
    <row r="14" spans="1:9" s="171" customFormat="1">
      <c r="A14" s="262"/>
      <c r="B14" s="418" t="s">
        <v>462</v>
      </c>
      <c r="C14" s="263"/>
      <c r="D14" s="264">
        <f>SUM(D10:D13)</f>
        <v>57252763</v>
      </c>
      <c r="E14" s="264">
        <f>SUM(E10:E13)</f>
        <v>61414778</v>
      </c>
      <c r="F14" s="264">
        <f>SUM(F10:F13)</f>
        <v>62801594</v>
      </c>
      <c r="G14" s="264">
        <f>SUM(G10:G13)</f>
        <v>66931816</v>
      </c>
      <c r="H14" s="264">
        <f>SUM(H10:H13)</f>
        <v>65601717</v>
      </c>
      <c r="I14" s="436"/>
    </row>
    <row r="15" spans="1:9" s="171" customFormat="1">
      <c r="A15" s="262"/>
      <c r="B15" s="267" t="s">
        <v>404</v>
      </c>
      <c r="C15" s="263" t="s">
        <v>394</v>
      </c>
      <c r="D15" s="264">
        <f ca="1">-'DA-Recettes'!C4</f>
        <v>-28110836</v>
      </c>
      <c r="E15" s="264">
        <f ca="1">-'DA-Recettes'!D4</f>
        <v>-29650604</v>
      </c>
      <c r="F15" s="264">
        <f ca="1">-'DA-Recettes'!E4</f>
        <v>-30841517</v>
      </c>
      <c r="G15" s="264">
        <f ca="1">-'DA-Recettes'!F4</f>
        <v>-32344062</v>
      </c>
      <c r="H15" s="264">
        <f ca="1">-'DA-Recettes'!G4</f>
        <v>-32281261</v>
      </c>
      <c r="I15" s="436" t="s">
        <v>514</v>
      </c>
    </row>
    <row r="16" spans="1:9" s="171" customFormat="1" ht="31.5" customHeight="1">
      <c r="A16" s="265"/>
      <c r="B16" s="395" t="s">
        <v>423</v>
      </c>
      <c r="C16" s="396" t="s">
        <v>394</v>
      </c>
      <c r="D16" s="969" t="s">
        <v>425</v>
      </c>
      <c r="E16" s="970"/>
      <c r="F16" s="970"/>
      <c r="G16" s="970"/>
      <c r="H16" s="971"/>
      <c r="I16" s="437"/>
    </row>
    <row r="17" spans="1:9" s="171" customFormat="1" ht="38.25">
      <c r="A17" s="489" t="s">
        <v>516</v>
      </c>
      <c r="B17" s="272" t="s">
        <v>426</v>
      </c>
      <c r="C17" s="269"/>
      <c r="D17" s="270">
        <f>D14+D15</f>
        <v>29141927</v>
      </c>
      <c r="E17" s="270">
        <f>E14+E15</f>
        <v>31764174</v>
      </c>
      <c r="F17" s="270">
        <f>F14+F15</f>
        <v>31960077</v>
      </c>
      <c r="G17" s="270">
        <f>G14+G15</f>
        <v>34587754</v>
      </c>
      <c r="H17" s="270">
        <f>H14+H15</f>
        <v>33320456</v>
      </c>
      <c r="I17" s="438" t="s">
        <v>467</v>
      </c>
    </row>
    <row r="18" spans="1:9" s="171" customFormat="1" ht="43.5" customHeight="1">
      <c r="A18" s="271"/>
      <c r="B18" s="280" t="s">
        <v>517</v>
      </c>
      <c r="C18" s="281"/>
      <c r="D18" s="282">
        <f>D8-D17</f>
        <v>29819504</v>
      </c>
      <c r="E18" s="282">
        <f>E8-E17</f>
        <v>27193287</v>
      </c>
      <c r="F18" s="282">
        <f>F8-F17</f>
        <v>29179674.200000003</v>
      </c>
      <c r="G18" s="282">
        <f>G8-G17</f>
        <v>29469839</v>
      </c>
      <c r="H18" s="282">
        <f>H8-H17</f>
        <v>30839002</v>
      </c>
      <c r="I18" s="177"/>
    </row>
    <row r="19" spans="1:9" s="171" customFormat="1" ht="75" customHeight="1">
      <c r="A19" s="968" t="s">
        <v>518</v>
      </c>
      <c r="B19" s="968"/>
      <c r="C19" s="968"/>
      <c r="D19" s="968"/>
      <c r="E19" s="968"/>
      <c r="F19" s="968"/>
      <c r="G19" s="968"/>
      <c r="H19" s="968"/>
      <c r="I19" s="177"/>
    </row>
    <row r="20" spans="1:9" s="171" customFormat="1" ht="24.95" customHeight="1">
      <c r="A20" s="177"/>
      <c r="B20" s="247"/>
      <c r="C20" s="245"/>
      <c r="D20" s="248"/>
      <c r="E20" s="248"/>
      <c r="F20" s="248"/>
      <c r="G20" s="248"/>
      <c r="H20" s="248"/>
      <c r="I20" s="177"/>
    </row>
    <row r="21" spans="1:9" s="171" customFormat="1">
      <c r="B21" s="938" t="s">
        <v>430</v>
      </c>
      <c r="C21" s="939"/>
      <c r="D21" s="939"/>
      <c r="E21" s="939"/>
      <c r="F21" s="939"/>
      <c r="G21" s="939"/>
      <c r="H21" s="939"/>
      <c r="I21" s="177"/>
    </row>
    <row r="22" spans="1:9" s="171" customFormat="1" ht="43.5" customHeight="1">
      <c r="A22" s="246"/>
      <c r="B22" s="273" t="s">
        <v>427</v>
      </c>
      <c r="C22" s="245"/>
      <c r="D22" s="490">
        <f ca="1">CoefficientMoyen!F109</f>
        <v>41810707.896551028</v>
      </c>
      <c r="E22" s="491">
        <f ca="1">CoefficientMoyen!F87</f>
        <v>42738609.599555291</v>
      </c>
      <c r="F22" s="491">
        <f ca="1">CoefficientMoyen!F65</f>
        <v>44780816.763566896</v>
      </c>
      <c r="G22" s="491">
        <f ca="1">CoefficientMoyen!F43</f>
        <v>45395900.410393894</v>
      </c>
      <c r="H22" s="491">
        <f ca="1">CoefficientMoyen!F21</f>
        <v>46778037.781141326</v>
      </c>
      <c r="I22" s="492" t="s">
        <v>519</v>
      </c>
    </row>
    <row r="23" spans="1:9" s="171" customFormat="1" ht="25.5">
      <c r="A23" s="251"/>
      <c r="B23" s="276" t="s">
        <v>397</v>
      </c>
      <c r="C23" s="245"/>
      <c r="D23" s="179">
        <f>D22/100</f>
        <v>418107.0789655103</v>
      </c>
      <c r="E23" s="179">
        <f>E22/100</f>
        <v>427386.0959955529</v>
      </c>
      <c r="F23" s="179">
        <f>F22/100</f>
        <v>447808.16763566894</v>
      </c>
      <c r="G23" s="179">
        <f>G22/100</f>
        <v>453959.00410393893</v>
      </c>
      <c r="H23" s="179">
        <f>H22/100</f>
        <v>467780.37781141326</v>
      </c>
      <c r="I23" s="177"/>
    </row>
    <row r="24" spans="1:9" s="177" customFormat="1" ht="39" thickBot="1">
      <c r="A24" s="249"/>
      <c r="B24" s="277" t="s">
        <v>428</v>
      </c>
      <c r="C24" s="278"/>
      <c r="D24" s="279">
        <f>D18/D23</f>
        <v>71.320256221875198</v>
      </c>
      <c r="E24" s="279">
        <f>E18/E23</f>
        <v>63.626980977600532</v>
      </c>
      <c r="F24" s="279">
        <f>F18/F23</f>
        <v>65.161103143925274</v>
      </c>
      <c r="G24" s="279">
        <f>G18/G23</f>
        <v>64.917401645485498</v>
      </c>
      <c r="H24" s="279">
        <f>H18/H23</f>
        <v>65.926241165320562</v>
      </c>
      <c r="I24" s="286" t="s">
        <v>429</v>
      </c>
    </row>
    <row r="25" spans="1:9" s="171" customFormat="1">
      <c r="A25" s="246"/>
      <c r="B25" s="493" t="s">
        <v>405</v>
      </c>
      <c r="C25" s="245"/>
      <c r="D25" s="179">
        <f ca="1">'2009'!E5</f>
        <v>15084</v>
      </c>
      <c r="E25" s="179">
        <f ca="1">'2009'!F5</f>
        <v>15230</v>
      </c>
      <c r="F25" s="179">
        <f ca="1">'2009'!G5</f>
        <v>15475</v>
      </c>
      <c r="G25" s="179">
        <f ca="1">'2009'!H5</f>
        <v>15642</v>
      </c>
      <c r="H25" s="179">
        <f ca="1">'2009'!I5</f>
        <v>15771</v>
      </c>
      <c r="I25" s="257"/>
    </row>
    <row r="26" spans="1:9" s="171" customFormat="1" ht="51.75" thickBot="1">
      <c r="A26" s="249"/>
      <c r="B26" s="252" t="s">
        <v>525</v>
      </c>
      <c r="C26" s="250"/>
      <c r="D26" s="283">
        <f>D22/D25</f>
        <v>2771.8581209593626</v>
      </c>
      <c r="E26" s="283">
        <f>E22/E25</f>
        <v>2806.2120551251014</v>
      </c>
      <c r="F26" s="283">
        <f>F22/F25</f>
        <v>2893.7522948993146</v>
      </c>
      <c r="G26" s="283">
        <f>G22/G25</f>
        <v>2902.1800543660588</v>
      </c>
      <c r="H26" s="283">
        <f>H22/H25</f>
        <v>2966.0793723379193</v>
      </c>
      <c r="I26" s="257"/>
    </row>
    <row r="27" spans="1:9" s="171" customFormat="1" ht="78.75" customHeight="1">
      <c r="A27" s="965" t="s">
        <v>520</v>
      </c>
      <c r="B27" s="965"/>
      <c r="C27" s="965"/>
      <c r="D27" s="965"/>
      <c r="E27" s="965"/>
      <c r="F27" s="965"/>
      <c r="G27" s="965"/>
      <c r="H27" s="965"/>
      <c r="I27" s="257"/>
    </row>
    <row r="28" spans="1:9" s="171" customFormat="1" ht="30.75" customHeight="1">
      <c r="A28" s="177"/>
      <c r="B28" s="177"/>
      <c r="C28" s="245"/>
      <c r="D28" s="177"/>
      <c r="E28" s="177"/>
      <c r="F28" s="177"/>
      <c r="G28" s="177"/>
      <c r="H28" s="177"/>
      <c r="I28" s="257"/>
    </row>
    <row r="29" spans="1:9" s="171" customFormat="1">
      <c r="B29" s="938" t="s">
        <v>592</v>
      </c>
      <c r="C29" s="939"/>
      <c r="D29" s="939"/>
      <c r="E29" s="939"/>
      <c r="F29" s="939"/>
      <c r="G29" s="939"/>
      <c r="H29" s="939"/>
      <c r="I29" s="257"/>
    </row>
    <row r="30" spans="1:9" s="171" customFormat="1" ht="38.25">
      <c r="A30" s="246"/>
      <c r="B30" s="494" t="s">
        <v>431</v>
      </c>
      <c r="C30" s="245"/>
      <c r="D30" s="284">
        <f>D24</f>
        <v>71.320256221875198</v>
      </c>
      <c r="E30" s="284">
        <f>E24</f>
        <v>63.626980977600532</v>
      </c>
      <c r="F30" s="284">
        <f>F24</f>
        <v>65.161103143925274</v>
      </c>
      <c r="G30" s="284">
        <f>G24</f>
        <v>64.917401645485498</v>
      </c>
      <c r="H30" s="284">
        <f>H24</f>
        <v>65.926241165320562</v>
      </c>
      <c r="I30" s="257"/>
    </row>
    <row r="31" spans="1:9" s="171" customFormat="1" ht="25.5">
      <c r="A31" s="246"/>
      <c r="B31" s="495" t="s">
        <v>521</v>
      </c>
      <c r="C31" s="496"/>
      <c r="D31" s="497">
        <f ca="1">'2009'!E9</f>
        <v>61.777276323347486</v>
      </c>
      <c r="E31" s="497">
        <f ca="1">'2009'!F9</f>
        <v>64.504053380077323</v>
      </c>
      <c r="F31" s="497">
        <f ca="1">'2009'!G9</f>
        <v>65.293514306305482</v>
      </c>
      <c r="G31" s="497">
        <f ca="1">'2009'!H9</f>
        <v>65.572727230638733</v>
      </c>
      <c r="H31" s="497">
        <f ca="1">'2009'!I9</f>
        <v>65.076440235534108</v>
      </c>
      <c r="I31" s="257" t="s">
        <v>432</v>
      </c>
    </row>
    <row r="32" spans="1:9" s="175" customFormat="1" ht="20.100000000000001" customHeight="1" thickBot="1">
      <c r="A32" s="249"/>
      <c r="B32" s="249" t="s">
        <v>433</v>
      </c>
      <c r="C32" s="253"/>
      <c r="D32" s="285">
        <f>D31-D30</f>
        <v>-9.5429798985277117</v>
      </c>
      <c r="E32" s="498">
        <f>E31-E30</f>
        <v>0.87707240247679152</v>
      </c>
      <c r="F32" s="498">
        <f>F31-F30</f>
        <v>0.13241116238020822</v>
      </c>
      <c r="G32" s="498">
        <f>G31-G30</f>
        <v>0.65532558515323558</v>
      </c>
      <c r="H32" s="498">
        <f>H31-H30</f>
        <v>-0.84980092978645416</v>
      </c>
      <c r="I32" s="246"/>
    </row>
    <row r="33" spans="1:9" s="171" customFormat="1" ht="136.5" customHeight="1">
      <c r="A33" s="965" t="s">
        <v>434</v>
      </c>
      <c r="B33" s="965"/>
      <c r="C33" s="965"/>
      <c r="D33" s="965"/>
      <c r="E33" s="965"/>
      <c r="F33" s="965"/>
      <c r="G33" s="965"/>
      <c r="H33" s="965"/>
      <c r="I33" s="177"/>
    </row>
    <row r="34" spans="1:9" s="171" customFormat="1" ht="18.75" customHeight="1">
      <c r="A34" s="177"/>
      <c r="B34" s="177"/>
      <c r="C34" s="245"/>
      <c r="D34" s="177"/>
      <c r="E34" s="177"/>
      <c r="F34" s="177"/>
      <c r="G34" s="177"/>
      <c r="H34" s="177"/>
      <c r="I34" s="177"/>
    </row>
  </sheetData>
  <mergeCells count="7">
    <mergeCell ref="A33:H33"/>
    <mergeCell ref="B1:H1"/>
    <mergeCell ref="B21:H21"/>
    <mergeCell ref="B29:H29"/>
    <mergeCell ref="A19:H19"/>
    <mergeCell ref="A27:H27"/>
    <mergeCell ref="D16:H16"/>
  </mergeCells>
  <phoneticPr fontId="33" type="noConversion"/>
  <pageMargins left="0" right="0" top="0" bottom="0"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V39"/>
  <sheetViews>
    <sheetView topLeftCell="A23" workbookViewId="0">
      <selection activeCell="F26" sqref="F26"/>
    </sheetView>
  </sheetViews>
  <sheetFormatPr baseColWidth="10" defaultRowHeight="12.75"/>
  <cols>
    <col min="1" max="1" width="6.7109375" customWidth="1"/>
    <col min="2" max="2" width="10.140625" customWidth="1"/>
    <col min="3" max="3" width="25.28515625" customWidth="1"/>
    <col min="4" max="19" width="9.7109375" customWidth="1"/>
    <col min="20" max="20" width="11.28515625" customWidth="1"/>
    <col min="21" max="21" width="13.28515625" style="565" customWidth="1"/>
    <col min="22" max="22" width="57.7109375" style="565" customWidth="1"/>
    <col min="23" max="24" width="9.7109375" customWidth="1"/>
  </cols>
  <sheetData>
    <row r="1" spans="1:22" ht="18.75" customHeight="1">
      <c r="A1" s="979" t="s">
        <v>595</v>
      </c>
      <c r="B1" s="979"/>
      <c r="C1" s="979"/>
      <c r="D1" s="979"/>
      <c r="E1" s="979"/>
      <c r="F1" s="979"/>
      <c r="G1" s="979"/>
      <c r="H1" s="979"/>
      <c r="I1" s="979"/>
      <c r="J1" s="979"/>
      <c r="K1" s="979"/>
      <c r="L1" s="979"/>
      <c r="M1" s="979"/>
      <c r="N1" s="979"/>
      <c r="O1" s="979"/>
      <c r="P1" s="979"/>
      <c r="Q1" s="979"/>
      <c r="R1" s="979"/>
      <c r="S1" s="979"/>
      <c r="T1" s="979"/>
    </row>
    <row r="2" spans="1:22" s="189" customFormat="1" ht="70.5" customHeight="1">
      <c r="A2" s="205"/>
      <c r="B2" s="206"/>
      <c r="C2" s="206"/>
      <c r="D2" s="837" t="s">
        <v>310</v>
      </c>
      <c r="E2" s="837" t="s">
        <v>284</v>
      </c>
      <c r="F2" s="837" t="s">
        <v>369</v>
      </c>
      <c r="G2" s="837" t="s">
        <v>312</v>
      </c>
      <c r="H2" s="837" t="s">
        <v>301</v>
      </c>
      <c r="I2" s="837" t="s">
        <v>307</v>
      </c>
      <c r="J2" s="837" t="s">
        <v>305</v>
      </c>
      <c r="K2" s="837" t="s">
        <v>308</v>
      </c>
      <c r="L2" s="837" t="s">
        <v>306</v>
      </c>
      <c r="M2" s="837" t="s">
        <v>303</v>
      </c>
      <c r="N2" s="837" t="s">
        <v>370</v>
      </c>
      <c r="O2" s="837" t="s">
        <v>309</v>
      </c>
      <c r="P2" s="837" t="s">
        <v>314</v>
      </c>
      <c r="Q2" s="837" t="s">
        <v>304</v>
      </c>
      <c r="R2" s="837" t="s">
        <v>371</v>
      </c>
      <c r="S2" s="837" t="s">
        <v>302</v>
      </c>
      <c r="T2" s="202" t="s">
        <v>319</v>
      </c>
      <c r="U2" s="842"/>
      <c r="V2" s="842"/>
    </row>
    <row r="3" spans="1:22" s="169" customFormat="1" ht="11.25">
      <c r="A3" s="203"/>
      <c r="B3" s="203"/>
      <c r="C3" s="203"/>
      <c r="D3" s="199">
        <v>48</v>
      </c>
      <c r="E3" s="199">
        <v>37</v>
      </c>
      <c r="F3" s="484">
        <v>38</v>
      </c>
      <c r="G3" s="199">
        <v>50</v>
      </c>
      <c r="H3" s="199">
        <v>39</v>
      </c>
      <c r="I3" s="199">
        <v>45</v>
      </c>
      <c r="J3" s="199">
        <v>43</v>
      </c>
      <c r="K3" s="199">
        <v>46</v>
      </c>
      <c r="L3" s="199">
        <v>44</v>
      </c>
      <c r="M3" s="199">
        <v>41</v>
      </c>
      <c r="N3" s="199">
        <v>51</v>
      </c>
      <c r="O3" s="199">
        <v>47</v>
      </c>
      <c r="P3" s="199">
        <v>52</v>
      </c>
      <c r="Q3" s="199">
        <v>42</v>
      </c>
      <c r="R3" s="199">
        <v>49</v>
      </c>
      <c r="S3" s="199">
        <v>40</v>
      </c>
      <c r="T3" s="203"/>
      <c r="U3" s="570"/>
      <c r="V3" s="570"/>
    </row>
    <row r="4" spans="1:22" s="516" customFormat="1" ht="47.25" customHeight="1">
      <c r="A4" s="990">
        <v>2005</v>
      </c>
      <c r="B4" s="506" t="s">
        <v>454</v>
      </c>
      <c r="C4" s="507" t="s">
        <v>545</v>
      </c>
      <c r="D4" s="514">
        <f ca="1">'48'!E$127-'48'!E171</f>
        <v>3402108</v>
      </c>
      <c r="E4" s="514">
        <f ca="1">'37'!E$127-'37'!E171</f>
        <v>7438696</v>
      </c>
      <c r="F4" s="514">
        <f ca="1">'38'!E$127-'38'!E171</f>
        <v>6741133</v>
      </c>
      <c r="G4" s="514">
        <f ca="1">'50'!E$127-'50'!E171</f>
        <v>2324668</v>
      </c>
      <c r="H4" s="514">
        <f ca="1">'39'!E$127-'39'!E171</f>
        <v>6033113</v>
      </c>
      <c r="I4" s="514">
        <f ca="1">'45'!$E$127-'45'!E171</f>
        <v>380966</v>
      </c>
      <c r="J4" s="514">
        <f ca="1">'43'!$E$127-'43'!E171</f>
        <v>3118271</v>
      </c>
      <c r="K4" s="514">
        <f ca="1">'46'!$E$127-'46'!E171</f>
        <v>6604563</v>
      </c>
      <c r="L4" s="514">
        <f ca="1">'44'!$E$127-'44'!E171</f>
        <v>3906498</v>
      </c>
      <c r="M4" s="514">
        <f ca="1">'41'!$E$127-'41'!E171</f>
        <v>1302211</v>
      </c>
      <c r="N4" s="514">
        <f ca="1">'51'!$E$127-'51'!E171</f>
        <v>5514608</v>
      </c>
      <c r="O4" s="514">
        <f ca="1">'47'!$E$127-'47'!E171</f>
        <v>3236963</v>
      </c>
      <c r="P4" s="514">
        <f ca="1">'52'!$E$127-'52'!E171</f>
        <v>2227611</v>
      </c>
      <c r="Q4" s="514">
        <f ca="1">'42'!$E$127-'42'!E171</f>
        <v>3815099</v>
      </c>
      <c r="R4" s="514">
        <f ca="1">'49'!$E$127-'49'!E171</f>
        <v>1515762</v>
      </c>
      <c r="S4" s="514">
        <f ca="1">'40'!$E$127-'40'!E171</f>
        <v>1399161</v>
      </c>
      <c r="T4" s="515">
        <f>SUM(D4:S4)</f>
        <v>58961431</v>
      </c>
      <c r="U4" s="565"/>
      <c r="V4" s="522" t="s">
        <v>550</v>
      </c>
    </row>
    <row r="5" spans="1:22" s="516" customFormat="1" ht="49.5" customHeight="1">
      <c r="A5" s="991"/>
      <c r="B5" s="508" t="s">
        <v>455</v>
      </c>
      <c r="C5" s="509" t="s">
        <v>468</v>
      </c>
      <c r="D5" s="517">
        <f ca="1">'48'!E$142</f>
        <v>1907457</v>
      </c>
      <c r="E5" s="517">
        <f ca="1">'37'!E$142</f>
        <v>3603895</v>
      </c>
      <c r="F5" s="517">
        <f ca="1">'38'!E$142</f>
        <v>3203559</v>
      </c>
      <c r="G5" s="517">
        <f ca="1">'50'!E$142</f>
        <v>1082124</v>
      </c>
      <c r="H5" s="517">
        <f ca="1">'39'!E$142</f>
        <v>2887931</v>
      </c>
      <c r="I5" s="517">
        <f ca="1">'45'!$E$142</f>
        <v>195040</v>
      </c>
      <c r="J5" s="517">
        <f ca="1">'43'!$E$142</f>
        <v>1504896</v>
      </c>
      <c r="K5" s="517">
        <f ca="1">'46'!$E$142</f>
        <v>3810300</v>
      </c>
      <c r="L5" s="517">
        <f ca="1">'44'!$E$142</f>
        <v>2000700</v>
      </c>
      <c r="M5" s="517">
        <f ca="1">'41'!$E$142</f>
        <v>712819</v>
      </c>
      <c r="N5" s="517">
        <f ca="1">'51'!$E$142</f>
        <v>2868466</v>
      </c>
      <c r="O5" s="517">
        <f ca="1">'47'!$E$142</f>
        <v>1454275</v>
      </c>
      <c r="P5" s="517">
        <f ca="1">'52'!$E$142</f>
        <v>856051</v>
      </c>
      <c r="Q5" s="517">
        <f ca="1">'42'!$E$142</f>
        <v>1665596</v>
      </c>
      <c r="R5" s="517">
        <f ca="1">'49'!$E$142</f>
        <v>836920</v>
      </c>
      <c r="S5" s="517">
        <f ca="1">'40'!$E$142</f>
        <v>551898</v>
      </c>
      <c r="T5" s="518">
        <f>SUM(D5:S5)</f>
        <v>29141927</v>
      </c>
      <c r="U5" s="565"/>
      <c r="V5" s="561" t="s">
        <v>551</v>
      </c>
    </row>
    <row r="6" spans="1:22" s="516" customFormat="1" ht="16.5" customHeight="1">
      <c r="A6" s="991"/>
      <c r="B6" s="993" t="s">
        <v>456</v>
      </c>
      <c r="C6" s="994"/>
      <c r="D6" s="514">
        <f>D4-D5</f>
        <v>1494651</v>
      </c>
      <c r="E6" s="514">
        <f t="shared" ref="E6:T6" si="0">E4-E5</f>
        <v>3834801</v>
      </c>
      <c r="F6" s="514">
        <f t="shared" si="0"/>
        <v>3537574</v>
      </c>
      <c r="G6" s="514">
        <f t="shared" si="0"/>
        <v>1242544</v>
      </c>
      <c r="H6" s="514">
        <f t="shared" si="0"/>
        <v>3145182</v>
      </c>
      <c r="I6" s="514">
        <f t="shared" si="0"/>
        <v>185926</v>
      </c>
      <c r="J6" s="514">
        <f t="shared" si="0"/>
        <v>1613375</v>
      </c>
      <c r="K6" s="514">
        <f t="shared" si="0"/>
        <v>2794263</v>
      </c>
      <c r="L6" s="514">
        <f t="shared" si="0"/>
        <v>1905798</v>
      </c>
      <c r="M6" s="514">
        <f t="shared" si="0"/>
        <v>589392</v>
      </c>
      <c r="N6" s="514">
        <f t="shared" si="0"/>
        <v>2646142</v>
      </c>
      <c r="O6" s="514">
        <f t="shared" si="0"/>
        <v>1782688</v>
      </c>
      <c r="P6" s="514">
        <f t="shared" si="0"/>
        <v>1371560</v>
      </c>
      <c r="Q6" s="514">
        <f t="shared" si="0"/>
        <v>2149503</v>
      </c>
      <c r="R6" s="514">
        <f t="shared" si="0"/>
        <v>678842</v>
      </c>
      <c r="S6" s="514">
        <f t="shared" si="0"/>
        <v>847263</v>
      </c>
      <c r="T6" s="519">
        <f t="shared" si="0"/>
        <v>29819504</v>
      </c>
      <c r="U6" s="565"/>
      <c r="V6" s="545"/>
    </row>
    <row r="7" spans="1:22" s="516" customFormat="1" ht="17.25" customHeight="1">
      <c r="A7" s="991"/>
      <c r="B7" s="984" t="s">
        <v>546</v>
      </c>
      <c r="C7" s="985"/>
      <c r="D7" s="514">
        <f ca="1">CoefficientMoyen!G104</f>
        <v>19699.310000000001</v>
      </c>
      <c r="E7" s="520">
        <f ca="1">CoefficientMoyen!G93</f>
        <v>54199.27803030303</v>
      </c>
      <c r="F7" s="520">
        <f ca="1">CoefficientMoyen!G94</f>
        <v>44114.186486486484</v>
      </c>
      <c r="G7" s="520">
        <f ca="1">CoefficientMoyen!G106</f>
        <v>16348.914925373136</v>
      </c>
      <c r="H7" s="520">
        <f ca="1">CoefficientMoyen!G95</f>
        <v>41236.466666666667</v>
      </c>
      <c r="I7" s="520">
        <f ca="1">CoefficientMoyen!G101</f>
        <v>3577.890740740741</v>
      </c>
      <c r="J7" s="520">
        <f ca="1">CoefficientMoyen!G99</f>
        <v>25408.804166666665</v>
      </c>
      <c r="K7" s="520">
        <f ca="1">CoefficientMoyen!G102</f>
        <v>45050.144736842107</v>
      </c>
      <c r="L7" s="520">
        <f ca="1">CoefficientMoyen!G100</f>
        <v>26624.309482758621</v>
      </c>
      <c r="M7" s="520">
        <f ca="1">CoefficientMoyen!G97</f>
        <v>5601.8345588235297</v>
      </c>
      <c r="N7" s="520">
        <f ca="1">CoefficientMoyen!G107</f>
        <v>37679.044166666667</v>
      </c>
      <c r="O7" s="520">
        <f ca="1">CoefficientMoyen!G103</f>
        <v>24552.482258064516</v>
      </c>
      <c r="P7" s="520">
        <f ca="1">CoefficientMoyen!G108</f>
        <v>19102.021698113207</v>
      </c>
      <c r="Q7" s="520">
        <f ca="1">CoefficientMoyen!G98</f>
        <v>27966.686507936509</v>
      </c>
      <c r="R7" s="520">
        <f ca="1">CoefficientMoyen!G105</f>
        <v>10228.966153846155</v>
      </c>
      <c r="S7" s="520">
        <f ca="1">CoefficientMoyen!G96</f>
        <v>10299.485606060607</v>
      </c>
      <c r="T7" s="527">
        <f ca="1">CoefficientMoyen!G109</f>
        <v>418107.0789655103</v>
      </c>
      <c r="U7" s="565"/>
      <c r="V7" s="545"/>
    </row>
    <row r="8" spans="1:22" s="516" customFormat="1" ht="15.75" customHeight="1" thickBot="1">
      <c r="A8" s="992"/>
      <c r="B8" s="986" t="s">
        <v>547</v>
      </c>
      <c r="C8" s="987"/>
      <c r="D8" s="521">
        <f>D6/D7</f>
        <v>75.87326662710521</v>
      </c>
      <c r="E8" s="521">
        <f t="shared" ref="E8:T8" si="1">E6/E7</f>
        <v>70.753728451068071</v>
      </c>
      <c r="F8" s="521">
        <f t="shared" si="1"/>
        <v>80.191300843407063</v>
      </c>
      <c r="G8" s="521">
        <f t="shared" si="1"/>
        <v>76.001618802945785</v>
      </c>
      <c r="H8" s="521">
        <f t="shared" si="1"/>
        <v>76.271859696999584</v>
      </c>
      <c r="I8" s="521">
        <f t="shared" si="1"/>
        <v>51.965253685054456</v>
      </c>
      <c r="J8" s="521">
        <f t="shared" si="1"/>
        <v>63.496691517523537</v>
      </c>
      <c r="K8" s="521">
        <f t="shared" si="1"/>
        <v>62.025616484087465</v>
      </c>
      <c r="L8" s="521">
        <f t="shared" si="1"/>
        <v>71.581124056349978</v>
      </c>
      <c r="M8" s="521">
        <f t="shared" si="1"/>
        <v>105.21410331043073</v>
      </c>
      <c r="N8" s="521">
        <f t="shared" si="1"/>
        <v>70.228480008549397</v>
      </c>
      <c r="O8" s="521">
        <f t="shared" si="1"/>
        <v>72.607241144200714</v>
      </c>
      <c r="P8" s="521">
        <f t="shared" si="1"/>
        <v>71.801823999366263</v>
      </c>
      <c r="Q8" s="521">
        <f t="shared" si="1"/>
        <v>76.859409118416821</v>
      </c>
      <c r="R8" s="521">
        <f t="shared" si="1"/>
        <v>66.364673593601751</v>
      </c>
      <c r="S8" s="521">
        <f t="shared" si="1"/>
        <v>82.262651981516285</v>
      </c>
      <c r="T8" s="524">
        <f t="shared" si="1"/>
        <v>71.320256221875198</v>
      </c>
      <c r="U8" s="565"/>
      <c r="V8" s="545" t="s">
        <v>497</v>
      </c>
    </row>
    <row r="9" spans="1:22" s="168" customFormat="1" ht="33.75">
      <c r="A9" s="972">
        <v>2006</v>
      </c>
      <c r="B9" s="503" t="s">
        <v>454</v>
      </c>
      <c r="C9" s="504" t="s">
        <v>545</v>
      </c>
      <c r="D9" s="505">
        <f ca="1">'48'!F$127-'48'!F171</f>
        <v>3584343</v>
      </c>
      <c r="E9" s="505">
        <f ca="1">'37'!F$127-'37'!F171</f>
        <v>7246795</v>
      </c>
      <c r="F9" s="505">
        <f ca="1">'38'!F$127-'38'!F171</f>
        <v>6672219</v>
      </c>
      <c r="G9" s="505">
        <f ca="1">'50'!F$127-'50'!F171</f>
        <v>2227392</v>
      </c>
      <c r="H9" s="505">
        <f ca="1">'39'!F$127-'39'!F171</f>
        <v>6056239</v>
      </c>
      <c r="I9" s="505">
        <f ca="1">'45'!$F$127-'45'!F171</f>
        <v>434665</v>
      </c>
      <c r="J9" s="505">
        <f ca="1">'43'!$F$127-'43'!F171</f>
        <v>3303772</v>
      </c>
      <c r="K9" s="505">
        <f ca="1">'46'!$F$127-'46'!F171</f>
        <v>6433607</v>
      </c>
      <c r="L9" s="505">
        <f ca="1">'44'!$F$127-'44'!F171</f>
        <v>4151360</v>
      </c>
      <c r="M9" s="505">
        <f ca="1">'41'!$F$127-'41'!F171</f>
        <v>1295421</v>
      </c>
      <c r="N9" s="505">
        <f ca="1">'51'!$F$127-'51'!F171</f>
        <v>5281879</v>
      </c>
      <c r="O9" s="505">
        <f ca="1">'47'!$F$127-'47'!F171</f>
        <v>3240116</v>
      </c>
      <c r="P9" s="505">
        <f ca="1">'52'!$F$127-'52'!F171</f>
        <v>2323644</v>
      </c>
      <c r="Q9" s="505">
        <f ca="1">'42'!$F$127-'42'!F171</f>
        <v>3781543</v>
      </c>
      <c r="R9" s="505">
        <f ca="1">'49'!$F$127-'49'!F171</f>
        <v>1401300</v>
      </c>
      <c r="S9" s="505">
        <f ca="1">'40'!$F$127-'40'!F171</f>
        <v>1523166</v>
      </c>
      <c r="T9" s="555">
        <f>SUM(D9:S9)</f>
        <v>58957461</v>
      </c>
      <c r="U9" s="576">
        <f ca="1">'2009'!L128</f>
        <v>58957461</v>
      </c>
      <c r="V9" s="571">
        <f>U9-T9</f>
        <v>0</v>
      </c>
    </row>
    <row r="10" spans="1:22" s="168" customFormat="1" ht="49.5" customHeight="1">
      <c r="A10" s="997"/>
      <c r="B10" s="397" t="s">
        <v>455</v>
      </c>
      <c r="C10" s="501" t="s">
        <v>468</v>
      </c>
      <c r="D10" s="502">
        <f ca="1">'48'!$F$142</f>
        <v>2115395</v>
      </c>
      <c r="E10" s="502">
        <f ca="1">'37'!$F$142</f>
        <v>3765691</v>
      </c>
      <c r="F10" s="502">
        <f ca="1">'38'!$F$142</f>
        <v>3204589</v>
      </c>
      <c r="G10" s="502">
        <f ca="1">'50'!$F$142</f>
        <v>1055669</v>
      </c>
      <c r="H10" s="502">
        <f ca="1">'39'!$F$142</f>
        <v>3018919</v>
      </c>
      <c r="I10" s="502">
        <f ca="1">'45'!$F$142</f>
        <v>197310</v>
      </c>
      <c r="J10" s="502">
        <f ca="1">'43'!$F$142</f>
        <v>1530464</v>
      </c>
      <c r="K10" s="502">
        <f ca="1">'46'!$F$142</f>
        <v>5794502</v>
      </c>
      <c r="L10" s="502">
        <f ca="1">'44'!$F$142</f>
        <v>2147350</v>
      </c>
      <c r="M10" s="502">
        <f ca="1">'41'!$F$142</f>
        <v>798186</v>
      </c>
      <c r="N10" s="502">
        <f ca="1">'51'!$F$142</f>
        <v>3033889</v>
      </c>
      <c r="O10" s="502">
        <f ca="1">'47'!$F$142</f>
        <v>1298543</v>
      </c>
      <c r="P10" s="502">
        <f ca="1">'52'!$F$142</f>
        <v>843342</v>
      </c>
      <c r="Q10" s="502">
        <f ca="1">'42'!$F$142</f>
        <v>1668566</v>
      </c>
      <c r="R10" s="502">
        <f ca="1">'49'!$F$142</f>
        <v>614121</v>
      </c>
      <c r="S10" s="502">
        <f ca="1">'40'!$F$142</f>
        <v>677638</v>
      </c>
      <c r="T10" s="518">
        <f>SUM(D10:S10)</f>
        <v>31764174</v>
      </c>
      <c r="U10" s="565"/>
      <c r="V10" s="545"/>
    </row>
    <row r="11" spans="1:22" s="168" customFormat="1">
      <c r="A11" s="997"/>
      <c r="B11" s="995" t="s">
        <v>456</v>
      </c>
      <c r="C11" s="996"/>
      <c r="D11" s="201">
        <f>D9-D10</f>
        <v>1468948</v>
      </c>
      <c r="E11" s="201">
        <f t="shared" ref="E11:T11" si="2">E9-E10</f>
        <v>3481104</v>
      </c>
      <c r="F11" s="201">
        <f t="shared" si="2"/>
        <v>3467630</v>
      </c>
      <c r="G11" s="201">
        <f t="shared" si="2"/>
        <v>1171723</v>
      </c>
      <c r="H11" s="201">
        <f t="shared" si="2"/>
        <v>3037320</v>
      </c>
      <c r="I11" s="201">
        <f t="shared" si="2"/>
        <v>237355</v>
      </c>
      <c r="J11" s="201">
        <f t="shared" si="2"/>
        <v>1773308</v>
      </c>
      <c r="K11" s="201">
        <f t="shared" si="2"/>
        <v>639105</v>
      </c>
      <c r="L11" s="201">
        <f t="shared" si="2"/>
        <v>2004010</v>
      </c>
      <c r="M11" s="201">
        <f t="shared" si="2"/>
        <v>497235</v>
      </c>
      <c r="N11" s="201">
        <f t="shared" si="2"/>
        <v>2247990</v>
      </c>
      <c r="O11" s="201">
        <f t="shared" si="2"/>
        <v>1941573</v>
      </c>
      <c r="P11" s="201">
        <f t="shared" si="2"/>
        <v>1480302</v>
      </c>
      <c r="Q11" s="201">
        <f t="shared" si="2"/>
        <v>2112977</v>
      </c>
      <c r="R11" s="201">
        <f t="shared" si="2"/>
        <v>787179</v>
      </c>
      <c r="S11" s="201">
        <f t="shared" si="2"/>
        <v>845528</v>
      </c>
      <c r="T11" s="519">
        <f t="shared" si="2"/>
        <v>27193287</v>
      </c>
      <c r="U11" s="565"/>
      <c r="V11" s="545"/>
    </row>
    <row r="12" spans="1:22" s="168" customFormat="1">
      <c r="A12" s="997"/>
      <c r="B12" s="980" t="s">
        <v>548</v>
      </c>
      <c r="C12" s="981"/>
      <c r="D12" s="201">
        <f ca="1">CoefficientMoyen!G82</f>
        <v>21491.160833333332</v>
      </c>
      <c r="E12" s="201">
        <f ca="1">CoefficientMoyen!G71</f>
        <v>55559.202898550728</v>
      </c>
      <c r="F12" s="201">
        <f ca="1">CoefficientMoyen!G72</f>
        <v>46581.843243243246</v>
      </c>
      <c r="G12" s="201">
        <f ca="1">CoefficientMoyen!G84</f>
        <v>16855.301492537314</v>
      </c>
      <c r="H12" s="201">
        <f ca="1">CoefficientMoyen!G73</f>
        <v>41192.187301587299</v>
      </c>
      <c r="I12" s="201">
        <f ca="1">CoefficientMoyen!G79</f>
        <v>3606.6583333333333</v>
      </c>
      <c r="J12" s="201">
        <f ca="1">CoefficientMoyen!G77</f>
        <v>26604.907936507934</v>
      </c>
      <c r="K12" s="201">
        <f ca="1">CoefficientMoyen!G80</f>
        <v>45819.103508771928</v>
      </c>
      <c r="L12" s="201">
        <f ca="1">CoefficientMoyen!G78</f>
        <v>29045.530158730158</v>
      </c>
      <c r="M12" s="201">
        <f ca="1">CoefficientMoyen!G75</f>
        <v>5956.1397058823532</v>
      </c>
      <c r="N12" s="201">
        <f ca="1">CoefficientMoyen!G85</f>
        <v>37749.091538461544</v>
      </c>
      <c r="O12" s="201">
        <f ca="1">CoefficientMoyen!G81</f>
        <v>25172.106716417908</v>
      </c>
      <c r="P12" s="201">
        <f ca="1">CoefficientMoyen!G86</f>
        <v>20305.545283018866</v>
      </c>
      <c r="Q12" s="201">
        <f ca="1">CoefficientMoyen!G76</f>
        <v>29639.461111111112</v>
      </c>
      <c r="R12" s="201">
        <f ca="1">CoefficientMoyen!G83</f>
        <v>10816.803076923075</v>
      </c>
      <c r="S12" s="201">
        <f ca="1">CoefficientMoyen!G74</f>
        <v>10991.052857142857</v>
      </c>
      <c r="T12" s="527">
        <f ca="1">CoefficientMoyen!G87</f>
        <v>427386.0959955529</v>
      </c>
      <c r="U12" s="565"/>
      <c r="V12" s="545"/>
    </row>
    <row r="13" spans="1:22" s="168" customFormat="1" ht="13.5" thickBot="1">
      <c r="A13" s="998"/>
      <c r="B13" s="982" t="s">
        <v>547</v>
      </c>
      <c r="C13" s="983"/>
      <c r="D13" s="523">
        <f>D11/D12</f>
        <v>68.351263637728891</v>
      </c>
      <c r="E13" s="523">
        <f t="shared" ref="E13:T13" si="3">E11/E12</f>
        <v>62.655758513245431</v>
      </c>
      <c r="F13" s="523">
        <f t="shared" si="3"/>
        <v>74.441665648406556</v>
      </c>
      <c r="G13" s="523">
        <f t="shared" si="3"/>
        <v>69.516585064869972</v>
      </c>
      <c r="H13" s="523">
        <f t="shared" si="3"/>
        <v>73.735341553056102</v>
      </c>
      <c r="I13" s="523">
        <f t="shared" si="3"/>
        <v>65.810225994052672</v>
      </c>
      <c r="J13" s="523">
        <f t="shared" si="3"/>
        <v>66.653416137802964</v>
      </c>
      <c r="K13" s="523">
        <f t="shared" si="3"/>
        <v>13.94843964761653</v>
      </c>
      <c r="L13" s="523">
        <f t="shared" si="3"/>
        <v>68.995469838158854</v>
      </c>
      <c r="M13" s="523">
        <f t="shared" si="3"/>
        <v>83.482763090483743</v>
      </c>
      <c r="N13" s="523">
        <f t="shared" si="3"/>
        <v>59.55083707669052</v>
      </c>
      <c r="O13" s="523">
        <f t="shared" si="3"/>
        <v>77.131923119237982</v>
      </c>
      <c r="P13" s="523">
        <f t="shared" si="3"/>
        <v>72.901366566006374</v>
      </c>
      <c r="Q13" s="523">
        <f t="shared" si="3"/>
        <v>71.289319062818464</v>
      </c>
      <c r="R13" s="523">
        <f t="shared" si="3"/>
        <v>72.773720146518485</v>
      </c>
      <c r="S13" s="523">
        <f t="shared" si="3"/>
        <v>76.928753868243746</v>
      </c>
      <c r="T13" s="556">
        <f t="shared" si="3"/>
        <v>63.626980977600532</v>
      </c>
      <c r="U13" s="565"/>
      <c r="V13" s="545"/>
    </row>
    <row r="14" spans="1:22" s="168" customFormat="1" ht="33.75">
      <c r="A14" s="999">
        <v>2007</v>
      </c>
      <c r="B14" s="506" t="s">
        <v>454</v>
      </c>
      <c r="C14" s="525" t="s">
        <v>545</v>
      </c>
      <c r="D14" s="514">
        <f ca="1">'48'!G$127-'48'!G171</f>
        <v>3256619</v>
      </c>
      <c r="E14" s="514">
        <f ca="1">'37'!G$127-'37'!G171</f>
        <v>7556581</v>
      </c>
      <c r="F14" s="514">
        <f ca="1">'38'!G$127-'38'!G171</f>
        <v>7060733</v>
      </c>
      <c r="G14" s="514">
        <f ca="1">'50'!G$127-'50'!G171</f>
        <v>2273617</v>
      </c>
      <c r="H14" s="514">
        <f ca="1">'39'!G$127-'39'!G171</f>
        <v>6122310</v>
      </c>
      <c r="I14" s="514">
        <f ca="1">'45'!$G$127-'45'!G171</f>
        <v>448952</v>
      </c>
      <c r="J14" s="514">
        <f ca="1">'43'!$G$127-'43'!G171</f>
        <v>3624606</v>
      </c>
      <c r="K14" s="514">
        <f ca="1">'46'!$G$127-'46'!G171</f>
        <v>6904610.2000000002</v>
      </c>
      <c r="L14" s="514">
        <f ca="1">'44'!$G$127-'44'!G171</f>
        <v>4480519</v>
      </c>
      <c r="M14" s="514">
        <f ca="1">'41'!$G$127-'41'!G171</f>
        <v>1404848</v>
      </c>
      <c r="N14" s="514">
        <f ca="1">'51'!$G$127-'51'!G171</f>
        <v>5433799</v>
      </c>
      <c r="O14" s="514">
        <f ca="1">'47'!$G$127-'47'!G171</f>
        <v>3326161</v>
      </c>
      <c r="P14" s="514">
        <f ca="1">'52'!$G$127-'52'!G171</f>
        <v>2300159</v>
      </c>
      <c r="Q14" s="514">
        <f ca="1">'42'!$G$127-'42'!G171</f>
        <v>3958470</v>
      </c>
      <c r="R14" s="514">
        <f ca="1">'49'!$G$127-'49'!G171</f>
        <v>1407773</v>
      </c>
      <c r="S14" s="514">
        <f ca="1">'40'!$G$127-'40'!G171</f>
        <v>1579994</v>
      </c>
      <c r="T14" s="515">
        <f>SUM(D14:S14)</f>
        <v>61139751.200000003</v>
      </c>
      <c r="U14" s="574">
        <f ca="1">'2009'!M128</f>
        <v>61139751.200000003</v>
      </c>
      <c r="V14" s="571">
        <f>U14-T14</f>
        <v>0</v>
      </c>
    </row>
    <row r="15" spans="1:22" s="168" customFormat="1" ht="56.25">
      <c r="A15" s="1000"/>
      <c r="B15" s="526" t="s">
        <v>455</v>
      </c>
      <c r="C15" s="509" t="s">
        <v>468</v>
      </c>
      <c r="D15" s="517">
        <f ca="1">'48'!G$142</f>
        <v>1625228</v>
      </c>
      <c r="E15" s="517">
        <f ca="1">'37'!G$142</f>
        <v>4097089</v>
      </c>
      <c r="F15" s="517">
        <f ca="1">'38'!G$142</f>
        <v>3147650</v>
      </c>
      <c r="G15" s="517">
        <f ca="1">'50'!G$142</f>
        <v>1131686</v>
      </c>
      <c r="H15" s="517">
        <f ca="1">'39'!G$142</f>
        <v>2947428</v>
      </c>
      <c r="I15" s="517">
        <f ca="1">'45'!$G$142</f>
        <v>189984</v>
      </c>
      <c r="J15" s="517">
        <f ca="1">'43'!$G$142</f>
        <v>1579671</v>
      </c>
      <c r="K15" s="517">
        <f ca="1">'46'!$G$142</f>
        <v>5265388</v>
      </c>
      <c r="L15" s="517">
        <f ca="1">'44'!$G$142</f>
        <v>2332045</v>
      </c>
      <c r="M15" s="517">
        <f ca="1">'41'!$G$142</f>
        <v>789290</v>
      </c>
      <c r="N15" s="517">
        <f ca="1">'51'!$G$142</f>
        <v>2845091</v>
      </c>
      <c r="O15" s="517">
        <f ca="1">'47'!$G$142</f>
        <v>1366007</v>
      </c>
      <c r="P15" s="517">
        <f ca="1">'52'!$G$142</f>
        <v>976664</v>
      </c>
      <c r="Q15" s="517">
        <f ca="1">'42'!$G$142</f>
        <v>1868271</v>
      </c>
      <c r="R15" s="517">
        <f ca="1">'49'!$G$142</f>
        <v>1084196</v>
      </c>
      <c r="S15" s="517">
        <f ca="1">'40'!$G$142</f>
        <v>714389</v>
      </c>
      <c r="T15" s="518">
        <f>SUM(D15:S15)</f>
        <v>31960077</v>
      </c>
      <c r="U15" s="565"/>
      <c r="V15" s="567"/>
    </row>
    <row r="16" spans="1:22" s="168" customFormat="1">
      <c r="A16" s="1000"/>
      <c r="B16" s="993" t="s">
        <v>456</v>
      </c>
      <c r="C16" s="994"/>
      <c r="D16" s="514">
        <f>D14-D15</f>
        <v>1631391</v>
      </c>
      <c r="E16" s="514">
        <f t="shared" ref="E16:T16" si="4">E14-E15</f>
        <v>3459492</v>
      </c>
      <c r="F16" s="514">
        <f t="shared" si="4"/>
        <v>3913083</v>
      </c>
      <c r="G16" s="514">
        <f t="shared" si="4"/>
        <v>1141931</v>
      </c>
      <c r="H16" s="514">
        <f t="shared" si="4"/>
        <v>3174882</v>
      </c>
      <c r="I16" s="514">
        <f t="shared" si="4"/>
        <v>258968</v>
      </c>
      <c r="J16" s="514">
        <f t="shared" si="4"/>
        <v>2044935</v>
      </c>
      <c r="K16" s="514">
        <f t="shared" si="4"/>
        <v>1639222.2000000002</v>
      </c>
      <c r="L16" s="514">
        <f t="shared" si="4"/>
        <v>2148474</v>
      </c>
      <c r="M16" s="514">
        <f t="shared" si="4"/>
        <v>615558</v>
      </c>
      <c r="N16" s="514">
        <f t="shared" si="4"/>
        <v>2588708</v>
      </c>
      <c r="O16" s="514">
        <f t="shared" si="4"/>
        <v>1960154</v>
      </c>
      <c r="P16" s="514">
        <f t="shared" si="4"/>
        <v>1323495</v>
      </c>
      <c r="Q16" s="514">
        <f t="shared" si="4"/>
        <v>2090199</v>
      </c>
      <c r="R16" s="514">
        <f t="shared" si="4"/>
        <v>323577</v>
      </c>
      <c r="S16" s="514">
        <f t="shared" si="4"/>
        <v>865605</v>
      </c>
      <c r="T16" s="528">
        <f t="shared" si="4"/>
        <v>29179674.200000003</v>
      </c>
      <c r="U16" s="565"/>
      <c r="V16" s="567"/>
    </row>
    <row r="17" spans="1:22" s="168" customFormat="1">
      <c r="A17" s="1000"/>
      <c r="B17" s="984" t="s">
        <v>552</v>
      </c>
      <c r="C17" s="985"/>
      <c r="D17" s="520">
        <f ca="1">CoefficientMoyen!G60</f>
        <v>22033.718333333334</v>
      </c>
      <c r="E17" s="520">
        <f ca="1">CoefficientMoyen!G49</f>
        <v>58740.557246376811</v>
      </c>
      <c r="F17" s="520">
        <f ca="1">CoefficientMoyen!G50</f>
        <v>48630.655405405407</v>
      </c>
      <c r="G17" s="520">
        <f ca="1">CoefficientMoyen!G62</f>
        <v>17542.032089552238</v>
      </c>
      <c r="H17" s="520">
        <f ca="1">CoefficientMoyen!G51</f>
        <v>41700.519841269845</v>
      </c>
      <c r="I17" s="520">
        <f ca="1">CoefficientMoyen!G57</f>
        <v>3563.9316666666664</v>
      </c>
      <c r="J17" s="520">
        <f ca="1">CoefficientMoyen!G55</f>
        <v>28119.684126984128</v>
      </c>
      <c r="K17" s="520">
        <f ca="1">CoefficientMoyen!G58</f>
        <v>46860.297368421059</v>
      </c>
      <c r="L17" s="520">
        <f ca="1">CoefficientMoyen!G56</f>
        <v>31653.343181818182</v>
      </c>
      <c r="M17" s="520">
        <f ca="1">CoefficientMoyen!G53</f>
        <v>5992.6929487179486</v>
      </c>
      <c r="N17" s="520">
        <f ca="1">CoefficientMoyen!G63</f>
        <v>40280.192307692305</v>
      </c>
      <c r="O17" s="520">
        <f ca="1">CoefficientMoyen!G59</f>
        <v>25477.647014925373</v>
      </c>
      <c r="P17" s="520">
        <f ca="1">CoefficientMoyen!G64</f>
        <v>21852.877868852458</v>
      </c>
      <c r="Q17" s="520">
        <f ca="1">CoefficientMoyen!G54</f>
        <v>32560.330158730161</v>
      </c>
      <c r="R17" s="520">
        <f ca="1">CoefficientMoyen!G61</f>
        <v>11150.593076923078</v>
      </c>
      <c r="S17" s="520">
        <f ca="1">CoefficientMoyen!G52</f>
        <v>11649.095000000001</v>
      </c>
      <c r="T17" s="527">
        <f ca="1">CoefficientMoyen!G65</f>
        <v>447808.167635669</v>
      </c>
      <c r="U17" s="565"/>
      <c r="V17" s="567"/>
    </row>
    <row r="18" spans="1:22" s="168" customFormat="1" ht="13.5" thickBot="1">
      <c r="A18" s="1001"/>
      <c r="B18" s="986" t="s">
        <v>547</v>
      </c>
      <c r="C18" s="987"/>
      <c r="D18" s="521">
        <f>D16/D17</f>
        <v>74.040657837219328</v>
      </c>
      <c r="E18" s="521">
        <f t="shared" ref="E18:T18" si="5">E16/E17</f>
        <v>58.894436181287432</v>
      </c>
      <c r="F18" s="521">
        <f t="shared" si="5"/>
        <v>80.465356005978322</v>
      </c>
      <c r="G18" s="521">
        <f t="shared" si="5"/>
        <v>65.09684819697236</v>
      </c>
      <c r="H18" s="521">
        <f t="shared" si="5"/>
        <v>76.135309873473275</v>
      </c>
      <c r="I18" s="521">
        <f t="shared" si="5"/>
        <v>72.663570523003855</v>
      </c>
      <c r="J18" s="521">
        <f t="shared" si="5"/>
        <v>72.722545202335525</v>
      </c>
      <c r="K18" s="521">
        <f t="shared" si="5"/>
        <v>34.981045619754532</v>
      </c>
      <c r="L18" s="521">
        <f t="shared" si="5"/>
        <v>67.875105250623037</v>
      </c>
      <c r="M18" s="521">
        <f t="shared" si="5"/>
        <v>102.71809439722585</v>
      </c>
      <c r="N18" s="521">
        <f t="shared" si="5"/>
        <v>64.267518392796617</v>
      </c>
      <c r="O18" s="521">
        <f t="shared" si="5"/>
        <v>76.936225658974635</v>
      </c>
      <c r="P18" s="521">
        <f t="shared" si="5"/>
        <v>60.563876663879398</v>
      </c>
      <c r="Q18" s="521">
        <f t="shared" si="5"/>
        <v>64.194650048398557</v>
      </c>
      <c r="R18" s="521">
        <f t="shared" si="5"/>
        <v>29.018815211691738</v>
      </c>
      <c r="S18" s="521">
        <f t="shared" si="5"/>
        <v>74.306630686761494</v>
      </c>
      <c r="T18" s="521">
        <f t="shared" si="5"/>
        <v>65.16110314392526</v>
      </c>
      <c r="U18" s="565"/>
      <c r="V18" s="567"/>
    </row>
    <row r="19" spans="1:22" s="168" customFormat="1" ht="33.75">
      <c r="A19" s="972">
        <v>2008</v>
      </c>
      <c r="B19" s="531" t="s">
        <v>454</v>
      </c>
      <c r="C19" s="532" t="s">
        <v>545</v>
      </c>
      <c r="D19" s="519">
        <f ca="1">'48'!H$127-'48'!H171</f>
        <v>3417864</v>
      </c>
      <c r="E19" s="519">
        <f ca="1">'37'!H$127-'37'!H171</f>
        <v>7921632</v>
      </c>
      <c r="F19" s="519">
        <f ca="1">'38'!H$127-'38'!H171</f>
        <v>7576734</v>
      </c>
      <c r="G19" s="519">
        <f ca="1">'50'!H$127-'50'!H171</f>
        <v>2595569</v>
      </c>
      <c r="H19" s="519">
        <f ca="1">'39'!H$127-'39'!H171</f>
        <v>6338362</v>
      </c>
      <c r="I19" s="519">
        <f ca="1">'45'!$H$127-'45'!H171</f>
        <v>459548</v>
      </c>
      <c r="J19" s="519">
        <f ca="1">'43'!$H$127-'43'!H171</f>
        <v>3592594</v>
      </c>
      <c r="K19" s="519">
        <f ca="1">'46'!$H$127-'46'!H171</f>
        <v>7272323</v>
      </c>
      <c r="L19" s="519">
        <f ca="1">'44'!$H$127-'44'!H171</f>
        <v>4540869</v>
      </c>
      <c r="M19" s="519">
        <f ca="1">'41'!$H$127-'41'!H171</f>
        <v>1428764</v>
      </c>
      <c r="N19" s="519">
        <f ca="1">'51'!$H$127-'51'!H171</f>
        <v>5808204</v>
      </c>
      <c r="O19" s="519">
        <f ca="1">'47'!$H$127-'47'!H171</f>
        <v>3325998</v>
      </c>
      <c r="P19" s="519">
        <f ca="1">'52'!$H$127-'52'!H171</f>
        <v>2297867</v>
      </c>
      <c r="Q19" s="519">
        <f ca="1">'42'!$H$127-'42'!H171</f>
        <v>4224545</v>
      </c>
      <c r="R19" s="519">
        <f ca="1">'49'!$H$127-'49'!H171</f>
        <v>1557292</v>
      </c>
      <c r="S19" s="519">
        <f ca="1">'40'!$H$127-'40'!H171</f>
        <v>1699428</v>
      </c>
      <c r="T19" s="515">
        <f>SUM(D19:S19)</f>
        <v>64057593</v>
      </c>
      <c r="U19" s="575">
        <f ca="1">'DA-RésultatsGlobauxComparés'!G8</f>
        <v>64057593</v>
      </c>
      <c r="V19" s="571">
        <f>U19-T19</f>
        <v>0</v>
      </c>
    </row>
    <row r="20" spans="1:22" s="168" customFormat="1" ht="56.25">
      <c r="A20" s="973"/>
      <c r="B20" s="533" t="s">
        <v>455</v>
      </c>
      <c r="C20" s="534" t="s">
        <v>468</v>
      </c>
      <c r="D20" s="529">
        <f ca="1">'48'!H$142</f>
        <v>1656347</v>
      </c>
      <c r="E20" s="529">
        <f ca="1">'37'!H$142</f>
        <v>4179624</v>
      </c>
      <c r="F20" s="529">
        <f ca="1">'38'!H$142</f>
        <v>3470815</v>
      </c>
      <c r="G20" s="529">
        <f ca="1">'50'!H$142</f>
        <v>1300625</v>
      </c>
      <c r="H20" s="529">
        <f ca="1">'39'!H$142</f>
        <v>3331208</v>
      </c>
      <c r="I20" s="529">
        <f ca="1">'45'!$H$142</f>
        <v>178497</v>
      </c>
      <c r="J20" s="529">
        <f ca="1">'43'!$H$142</f>
        <v>1734731</v>
      </c>
      <c r="K20" s="529">
        <f ca="1">'46'!$H$142</f>
        <v>5569359</v>
      </c>
      <c r="L20" s="529">
        <f ca="1">'44'!$H$142</f>
        <v>2554654</v>
      </c>
      <c r="M20" s="529">
        <f ca="1">'41'!$H$142</f>
        <v>892610</v>
      </c>
      <c r="N20" s="529">
        <f ca="1">'51'!$H$142</f>
        <v>3396815</v>
      </c>
      <c r="O20" s="529">
        <f ca="1">'47'!$H$142</f>
        <v>1448222</v>
      </c>
      <c r="P20" s="529">
        <f ca="1">'52'!$H$142</f>
        <v>868551</v>
      </c>
      <c r="Q20" s="529">
        <f ca="1">'42'!$H$142</f>
        <v>1825529</v>
      </c>
      <c r="R20" s="529">
        <f ca="1">'49'!$H$142</f>
        <v>1469630</v>
      </c>
      <c r="S20" s="529">
        <f ca="1">'40'!$H$142</f>
        <v>710537</v>
      </c>
      <c r="T20" s="518">
        <f>SUM(D20:S20)</f>
        <v>34587754</v>
      </c>
      <c r="U20" s="565"/>
      <c r="V20" s="563"/>
    </row>
    <row r="21" spans="1:22" s="168" customFormat="1">
      <c r="A21" s="973"/>
      <c r="B21" s="975" t="s">
        <v>456</v>
      </c>
      <c r="C21" s="976"/>
      <c r="D21" s="519">
        <f>D19-D20</f>
        <v>1761517</v>
      </c>
      <c r="E21" s="519">
        <f t="shared" ref="E21:T21" si="6">E19-E20</f>
        <v>3742008</v>
      </c>
      <c r="F21" s="519">
        <f t="shared" si="6"/>
        <v>4105919</v>
      </c>
      <c r="G21" s="519">
        <f t="shared" si="6"/>
        <v>1294944</v>
      </c>
      <c r="H21" s="519">
        <f t="shared" si="6"/>
        <v>3007154</v>
      </c>
      <c r="I21" s="519">
        <f t="shared" si="6"/>
        <v>281051</v>
      </c>
      <c r="J21" s="519">
        <f t="shared" si="6"/>
        <v>1857863</v>
      </c>
      <c r="K21" s="519">
        <f t="shared" si="6"/>
        <v>1702964</v>
      </c>
      <c r="L21" s="519">
        <f t="shared" si="6"/>
        <v>1986215</v>
      </c>
      <c r="M21" s="519">
        <f t="shared" si="6"/>
        <v>536154</v>
      </c>
      <c r="N21" s="519">
        <f t="shared" si="6"/>
        <v>2411389</v>
      </c>
      <c r="O21" s="519">
        <f t="shared" si="6"/>
        <v>1877776</v>
      </c>
      <c r="P21" s="519">
        <f t="shared" si="6"/>
        <v>1429316</v>
      </c>
      <c r="Q21" s="519">
        <f t="shared" si="6"/>
        <v>2399016</v>
      </c>
      <c r="R21" s="519">
        <f t="shared" si="6"/>
        <v>87662</v>
      </c>
      <c r="S21" s="519">
        <f t="shared" si="6"/>
        <v>988891</v>
      </c>
      <c r="T21" s="519">
        <f t="shared" si="6"/>
        <v>29469839</v>
      </c>
      <c r="U21" s="565"/>
      <c r="V21" s="563"/>
    </row>
    <row r="22" spans="1:22" s="168" customFormat="1">
      <c r="A22" s="973"/>
      <c r="B22" s="977" t="s">
        <v>553</v>
      </c>
      <c r="C22" s="978"/>
      <c r="D22" s="530">
        <f ca="1">CoefficientMoyen!G38</f>
        <v>22087.569166666664</v>
      </c>
      <c r="E22" s="530">
        <f ca="1">CoefficientMoyen!G27</f>
        <v>59980.455072463767</v>
      </c>
      <c r="F22" s="530">
        <f ca="1">CoefficientMoyen!G28</f>
        <v>50812.674324324325</v>
      </c>
      <c r="G22" s="530">
        <f ca="1">CoefficientMoyen!G40</f>
        <v>17852.571641791044</v>
      </c>
      <c r="H22" s="530">
        <f ca="1">CoefficientMoyen!G29</f>
        <v>41210.640476190478</v>
      </c>
      <c r="I22" s="530">
        <f ca="1">CoefficientMoyen!G35</f>
        <v>3560.9150793650792</v>
      </c>
      <c r="J22" s="530">
        <f ca="1">CoefficientMoyen!G33</f>
        <v>28579.712698412695</v>
      </c>
      <c r="K22" s="530">
        <f ca="1">CoefficientMoyen!G36</f>
        <v>46047.48333333333</v>
      </c>
      <c r="L22" s="530">
        <f ca="1">CoefficientMoyen!G34</f>
        <v>33990.382575757576</v>
      </c>
      <c r="M22" s="530">
        <f ca="1">CoefficientMoyen!G31</f>
        <v>7099.2442307692318</v>
      </c>
      <c r="N22" s="530">
        <f ca="1">CoefficientMoyen!G41</f>
        <v>40417.525384615386</v>
      </c>
      <c r="O22" s="530">
        <f ca="1">CoefficientMoyen!G37</f>
        <v>26332.95223880597</v>
      </c>
      <c r="P22" s="530">
        <f ca="1">CoefficientMoyen!G42</f>
        <v>20977.252459016392</v>
      </c>
      <c r="Q22" s="530">
        <f ca="1">CoefficientMoyen!G32</f>
        <v>32441.866666666669</v>
      </c>
      <c r="R22" s="530">
        <f ca="1">CoefficientMoyen!G39</f>
        <v>10968.026612903226</v>
      </c>
      <c r="S22" s="530">
        <f ca="1">CoefficientMoyen!G30</f>
        <v>11599.732142857143</v>
      </c>
      <c r="T22" s="527">
        <f ca="1">CoefficientMoyen!G43</f>
        <v>453959.00410393899</v>
      </c>
      <c r="U22" s="565"/>
      <c r="V22" s="563"/>
    </row>
    <row r="23" spans="1:22" s="168" customFormat="1" ht="13.5" thickBot="1">
      <c r="A23" s="974"/>
      <c r="B23" s="1002" t="s">
        <v>547</v>
      </c>
      <c r="C23" s="1003"/>
      <c r="D23" s="535">
        <f>D21/D22</f>
        <v>79.751510304646104</v>
      </c>
      <c r="E23" s="535">
        <f t="shared" ref="E23:T23" si="7">E21/E22</f>
        <v>62.387122529817326</v>
      </c>
      <c r="F23" s="535">
        <f t="shared" si="7"/>
        <v>80.805016752178162</v>
      </c>
      <c r="G23" s="535">
        <f t="shared" si="7"/>
        <v>72.53543220454965</v>
      </c>
      <c r="H23" s="535">
        <f t="shared" si="7"/>
        <v>72.970329149273681</v>
      </c>
      <c r="I23" s="535">
        <f t="shared" si="7"/>
        <v>78.926622437205708</v>
      </c>
      <c r="J23" s="535">
        <f t="shared" si="7"/>
        <v>65.006356768001552</v>
      </c>
      <c r="K23" s="535">
        <f t="shared" si="7"/>
        <v>36.982781179861803</v>
      </c>
      <c r="L23" s="535">
        <f t="shared" si="7"/>
        <v>58.434617367813821</v>
      </c>
      <c r="M23" s="535">
        <f t="shared" si="7"/>
        <v>75.522687003248166</v>
      </c>
      <c r="N23" s="535">
        <f t="shared" si="7"/>
        <v>59.661965374007693</v>
      </c>
      <c r="O23" s="535">
        <f t="shared" si="7"/>
        <v>71.308981346678848</v>
      </c>
      <c r="P23" s="535">
        <f t="shared" si="7"/>
        <v>68.136473200791116</v>
      </c>
      <c r="Q23" s="535">
        <f t="shared" si="7"/>
        <v>73.948149305013274</v>
      </c>
      <c r="R23" s="535">
        <f t="shared" si="7"/>
        <v>7.9925043122042494</v>
      </c>
      <c r="S23" s="535">
        <f t="shared" si="7"/>
        <v>85.251192684560138</v>
      </c>
      <c r="T23" s="557">
        <f t="shared" si="7"/>
        <v>64.917401645485484</v>
      </c>
      <c r="U23" s="565"/>
      <c r="V23" s="563"/>
    </row>
    <row r="24" spans="1:22" s="168" customFormat="1" ht="33.75">
      <c r="A24" s="1007">
        <v>2009</v>
      </c>
      <c r="B24" s="506" t="s">
        <v>454</v>
      </c>
      <c r="C24" s="525" t="s">
        <v>545</v>
      </c>
      <c r="D24" s="511">
        <f ca="1">'48'!I$127-'48'!I171</f>
        <v>3405755</v>
      </c>
      <c r="E24" s="511">
        <f ca="1">'37'!I$127-'37'!I171</f>
        <v>8226935</v>
      </c>
      <c r="F24" s="511">
        <f ca="1">'38'!I$127-'38'!I171</f>
        <v>6786460</v>
      </c>
      <c r="G24" s="511">
        <f ca="1">'50'!I$127-'50'!I171</f>
        <v>2543619</v>
      </c>
      <c r="H24" s="511">
        <f ca="1">'39'!I$127-'39'!I171</f>
        <v>6494904</v>
      </c>
      <c r="I24" s="511">
        <f ca="1">'45'!$I$127-'45'!I171</f>
        <v>444156</v>
      </c>
      <c r="J24" s="511">
        <f ca="1">'43'!$I$127-'43'!I171</f>
        <v>3572043</v>
      </c>
      <c r="K24" s="511">
        <f ca="1">'46'!$I$127-'46'!I171</f>
        <v>7104590</v>
      </c>
      <c r="L24" s="511">
        <f ca="1">'44'!$I$127-'44'!I171</f>
        <v>4978619</v>
      </c>
      <c r="M24" s="511">
        <f ca="1">'41'!$I$127-'41'!I171</f>
        <v>1439879</v>
      </c>
      <c r="N24" s="511">
        <f ca="1">'51'!$I$127-'51'!I171</f>
        <v>5771993</v>
      </c>
      <c r="O24" s="511">
        <f ca="1">'47'!$I$127-'45'!I171</f>
        <v>3355455</v>
      </c>
      <c r="P24" s="511">
        <f ca="1">'52'!$I$127-'52'!I171</f>
        <v>2324127</v>
      </c>
      <c r="Q24" s="511">
        <f ca="1">'42'!$I$127-'42'!I171</f>
        <v>4575033</v>
      </c>
      <c r="R24" s="511">
        <f ca="1">'49'!$I$127-'49'!I171</f>
        <v>1466681</v>
      </c>
      <c r="S24" s="511">
        <f ca="1">'40'!$I$127-'40'!I171</f>
        <v>1669209</v>
      </c>
      <c r="T24" s="515">
        <f>SUM(D24:S24)</f>
        <v>64159458</v>
      </c>
      <c r="U24" s="565"/>
      <c r="V24" s="562"/>
    </row>
    <row r="25" spans="1:22" s="168" customFormat="1" ht="56.25">
      <c r="A25" s="1008"/>
      <c r="B25" s="508" t="s">
        <v>455</v>
      </c>
      <c r="C25" s="509" t="s">
        <v>468</v>
      </c>
      <c r="D25" s="510">
        <f ca="1">'48'!I$142</f>
        <v>1736745</v>
      </c>
      <c r="E25" s="510">
        <f ca="1">'37'!I$142</f>
        <v>4725348</v>
      </c>
      <c r="F25" s="510">
        <f ca="1">'38'!I$142</f>
        <v>2943461</v>
      </c>
      <c r="G25" s="510">
        <f ca="1">'50'!I$142</f>
        <v>1217556</v>
      </c>
      <c r="H25" s="510">
        <f ca="1">'39'!$I$142</f>
        <v>3357833</v>
      </c>
      <c r="I25" s="510">
        <f ca="1">'45'!$I$142</f>
        <v>203047</v>
      </c>
      <c r="J25" s="510">
        <f ca="1">'43'!$I$142</f>
        <v>1711963</v>
      </c>
      <c r="K25" s="510">
        <f ca="1">'46'!$I$142</f>
        <v>4453097</v>
      </c>
      <c r="L25" s="510">
        <f ca="1">'44'!$I$142</f>
        <v>2782919</v>
      </c>
      <c r="M25" s="510">
        <f ca="1">'41'!$I$142</f>
        <v>851285</v>
      </c>
      <c r="N25" s="510">
        <f ca="1">'51'!$I$142</f>
        <v>2948865</v>
      </c>
      <c r="O25" s="510">
        <f ca="1">'47'!$I$142</f>
        <v>1474528</v>
      </c>
      <c r="P25" s="510">
        <f ca="1">'52'!$I$142</f>
        <v>902463</v>
      </c>
      <c r="Q25" s="510">
        <f ca="1">'42'!$I$142</f>
        <v>1939343</v>
      </c>
      <c r="R25" s="510">
        <f ca="1">'49'!$I$142</f>
        <v>1243117</v>
      </c>
      <c r="S25" s="510">
        <f ca="1">'40'!$I$142</f>
        <v>828886</v>
      </c>
      <c r="T25" s="518">
        <f>SUM(D25:S25)</f>
        <v>33320456</v>
      </c>
      <c r="U25" s="565"/>
      <c r="V25" s="563"/>
    </row>
    <row r="26" spans="1:22">
      <c r="A26" s="1008"/>
      <c r="B26" s="993" t="s">
        <v>456</v>
      </c>
      <c r="C26" s="994"/>
      <c r="D26" s="543">
        <f>D24-D25</f>
        <v>1669010</v>
      </c>
      <c r="E26" s="543">
        <f t="shared" ref="E26:T26" si="8">E24-E25</f>
        <v>3501587</v>
      </c>
      <c r="F26" s="543">
        <f t="shared" si="8"/>
        <v>3842999</v>
      </c>
      <c r="G26" s="543">
        <f t="shared" si="8"/>
        <v>1326063</v>
      </c>
      <c r="H26" s="543">
        <f t="shared" si="8"/>
        <v>3137071</v>
      </c>
      <c r="I26" s="543">
        <f t="shared" si="8"/>
        <v>241109</v>
      </c>
      <c r="J26" s="543">
        <f t="shared" si="8"/>
        <v>1860080</v>
      </c>
      <c r="K26" s="543">
        <f t="shared" si="8"/>
        <v>2651493</v>
      </c>
      <c r="L26" s="543">
        <f t="shared" si="8"/>
        <v>2195700</v>
      </c>
      <c r="M26" s="543">
        <f t="shared" si="8"/>
        <v>588594</v>
      </c>
      <c r="N26" s="543">
        <f t="shared" si="8"/>
        <v>2823128</v>
      </c>
      <c r="O26" s="543">
        <f t="shared" si="8"/>
        <v>1880927</v>
      </c>
      <c r="P26" s="543">
        <f t="shared" si="8"/>
        <v>1421664</v>
      </c>
      <c r="Q26" s="543">
        <f t="shared" si="8"/>
        <v>2635690</v>
      </c>
      <c r="R26" s="543">
        <f t="shared" si="8"/>
        <v>223564</v>
      </c>
      <c r="S26" s="543">
        <f t="shared" si="8"/>
        <v>840323</v>
      </c>
      <c r="T26" s="558">
        <f t="shared" si="8"/>
        <v>30839002</v>
      </c>
      <c r="U26" s="572"/>
    </row>
    <row r="27" spans="1:22" s="168" customFormat="1">
      <c r="A27" s="1008"/>
      <c r="B27" s="984" t="s">
        <v>554</v>
      </c>
      <c r="C27" s="985"/>
      <c r="D27" s="512">
        <f ca="1">CoefficientMoyen!G16</f>
        <v>22123.95223880597</v>
      </c>
      <c r="E27" s="512">
        <f ca="1">CoefficientMoyen!G5</f>
        <v>60654.280303030304</v>
      </c>
      <c r="F27" s="512">
        <f ca="1">CoefficientMoyen!G6</f>
        <v>53485.332432432435</v>
      </c>
      <c r="G27" s="512">
        <f ca="1">CoefficientMoyen!G18</f>
        <v>19005.526119402984</v>
      </c>
      <c r="H27" s="512">
        <f ca="1">CoefficientMoyen!G7</f>
        <v>43231.865079365081</v>
      </c>
      <c r="I27" s="512">
        <f ca="1">CoefficientMoyen!G13</f>
        <v>3140.2928571428574</v>
      </c>
      <c r="J27" s="512">
        <f ca="1">CoefficientMoyen!G11</f>
        <v>27634.31904761905</v>
      </c>
      <c r="K27" s="512">
        <f ca="1">CoefficientMoyen!G14</f>
        <v>47743.954385964913</v>
      </c>
      <c r="L27" s="512">
        <f ca="1">CoefficientMoyen!G12</f>
        <v>34433.143442622953</v>
      </c>
      <c r="M27" s="512">
        <f ca="1">CoefficientMoyen!G9</f>
        <v>7414.1652777777781</v>
      </c>
      <c r="N27" s="512">
        <f ca="1">CoefficientMoyen!G19</f>
        <v>41084.766153846154</v>
      </c>
      <c r="O27" s="512">
        <f ca="1">CoefficientMoyen!G15</f>
        <v>28144.315671641791</v>
      </c>
      <c r="P27" s="512">
        <f ca="1">CoefficientMoyen!G20</f>
        <v>21690.111475409838</v>
      </c>
      <c r="Q27" s="512">
        <f ca="1">CoefficientMoyen!G10</f>
        <v>34366.847727272732</v>
      </c>
      <c r="R27" s="512">
        <f ca="1">CoefficientMoyen!G17</f>
        <v>11844.817741935483</v>
      </c>
      <c r="S27" s="512">
        <f ca="1">CoefficientMoyen!G8</f>
        <v>11782.687857142857</v>
      </c>
      <c r="T27" s="559">
        <f ca="1">CoefficientMoyen!G21</f>
        <v>467780.37781141314</v>
      </c>
      <c r="U27" s="565"/>
      <c r="V27" s="563"/>
    </row>
    <row r="28" spans="1:22" s="168" customFormat="1" ht="13.5" thickBot="1">
      <c r="A28" s="1009"/>
      <c r="B28" s="986" t="s">
        <v>547</v>
      </c>
      <c r="C28" s="987"/>
      <c r="D28" s="513">
        <f>D26/D27</f>
        <v>75.43905275082426</v>
      </c>
      <c r="E28" s="513">
        <f t="shared" ref="E28:T28" si="9">E26/E27</f>
        <v>57.730253866767249</v>
      </c>
      <c r="F28" s="513">
        <f t="shared" si="9"/>
        <v>71.851455814635315</v>
      </c>
      <c r="G28" s="513">
        <f t="shared" si="9"/>
        <v>69.772496255507775</v>
      </c>
      <c r="H28" s="513">
        <f t="shared" si="9"/>
        <v>72.563859880691325</v>
      </c>
      <c r="I28" s="513">
        <f t="shared" si="9"/>
        <v>76.77914480223636</v>
      </c>
      <c r="J28" s="513">
        <f t="shared" si="9"/>
        <v>67.310506070178093</v>
      </c>
      <c r="K28" s="513">
        <f t="shared" si="9"/>
        <v>55.535680571516465</v>
      </c>
      <c r="L28" s="513">
        <f t="shared" si="9"/>
        <v>63.767050593529603</v>
      </c>
      <c r="M28" s="513">
        <f t="shared" si="9"/>
        <v>79.387763550965403</v>
      </c>
      <c r="N28" s="513">
        <f t="shared" si="9"/>
        <v>68.714715070508262</v>
      </c>
      <c r="O28" s="513">
        <f t="shared" si="9"/>
        <v>66.831505940477413</v>
      </c>
      <c r="P28" s="513">
        <f t="shared" si="9"/>
        <v>65.544338101339221</v>
      </c>
      <c r="Q28" s="513">
        <f t="shared" si="9"/>
        <v>76.692806419611699</v>
      </c>
      <c r="R28" s="513">
        <f t="shared" si="9"/>
        <v>18.87441452209875</v>
      </c>
      <c r="S28" s="513">
        <f t="shared" si="9"/>
        <v>71.318447046068741</v>
      </c>
      <c r="T28" s="524">
        <f t="shared" si="9"/>
        <v>65.926241165320576</v>
      </c>
      <c r="U28" s="565"/>
      <c r="V28" s="563"/>
    </row>
    <row r="29" spans="1:22" s="538" customFormat="1" ht="39" customHeight="1">
      <c r="A29" s="536"/>
      <c r="B29" s="536"/>
      <c r="C29" s="536"/>
      <c r="D29" s="537"/>
      <c r="E29" s="537"/>
      <c r="F29" s="537"/>
      <c r="G29" s="537"/>
      <c r="H29" s="537"/>
      <c r="I29" s="537"/>
      <c r="J29" s="537"/>
      <c r="K29" s="537"/>
      <c r="L29" s="537"/>
      <c r="M29" s="537"/>
      <c r="N29" s="537"/>
      <c r="O29" s="537"/>
      <c r="P29" s="537"/>
      <c r="Q29" s="537"/>
      <c r="R29" s="537"/>
      <c r="S29" s="537"/>
      <c r="T29" s="560"/>
      <c r="U29" s="573"/>
      <c r="V29" s="564"/>
    </row>
    <row r="30" spans="1:22" s="538" customFormat="1" ht="15.75" customHeight="1">
      <c r="A30" s="536"/>
      <c r="B30" s="1016" t="s">
        <v>597</v>
      </c>
      <c r="C30" s="1017"/>
      <c r="D30" s="1017"/>
      <c r="E30" s="1017"/>
      <c r="F30" s="1017"/>
      <c r="G30" s="1017"/>
      <c r="H30" s="1017"/>
      <c r="I30" s="1017"/>
      <c r="J30" s="1017"/>
      <c r="K30" s="1017"/>
      <c r="L30" s="1017"/>
      <c r="M30" s="1017"/>
      <c r="N30" s="1017"/>
      <c r="O30" s="1017"/>
      <c r="P30" s="1017"/>
      <c r="Q30" s="1017"/>
      <c r="R30" s="1017"/>
      <c r="S30" s="1017"/>
      <c r="T30" s="1017"/>
      <c r="U30" s="573"/>
      <c r="V30" s="564"/>
    </row>
    <row r="31" spans="1:22" s="544" customFormat="1" ht="11.25">
      <c r="A31" s="1010" t="s">
        <v>555</v>
      </c>
      <c r="B31" s="1011"/>
      <c r="C31" s="1012"/>
      <c r="D31" s="539">
        <f>D4+D9+D14+D19+D24</f>
        <v>17066689</v>
      </c>
      <c r="E31" s="539">
        <f t="shared" ref="E31:T31" si="10">E4+E9+E14+E19+E24</f>
        <v>38390639</v>
      </c>
      <c r="F31" s="539">
        <f t="shared" si="10"/>
        <v>34837279</v>
      </c>
      <c r="G31" s="539">
        <f t="shared" si="10"/>
        <v>11964865</v>
      </c>
      <c r="H31" s="539">
        <f t="shared" si="10"/>
        <v>31044928</v>
      </c>
      <c r="I31" s="539">
        <f t="shared" si="10"/>
        <v>2168287</v>
      </c>
      <c r="J31" s="539">
        <f t="shared" si="10"/>
        <v>17211286</v>
      </c>
      <c r="K31" s="539">
        <f t="shared" si="10"/>
        <v>34319693.200000003</v>
      </c>
      <c r="L31" s="539">
        <f t="shared" si="10"/>
        <v>22057865</v>
      </c>
      <c r="M31" s="539">
        <f t="shared" si="10"/>
        <v>6871123</v>
      </c>
      <c r="N31" s="539">
        <f t="shared" si="10"/>
        <v>27810483</v>
      </c>
      <c r="O31" s="539">
        <f t="shared" si="10"/>
        <v>16484693</v>
      </c>
      <c r="P31" s="539">
        <f t="shared" si="10"/>
        <v>11473408</v>
      </c>
      <c r="Q31" s="539">
        <f t="shared" si="10"/>
        <v>20354690</v>
      </c>
      <c r="R31" s="539">
        <f t="shared" si="10"/>
        <v>7348808</v>
      </c>
      <c r="S31" s="539">
        <f t="shared" si="10"/>
        <v>7870958</v>
      </c>
      <c r="T31" s="539">
        <f t="shared" si="10"/>
        <v>307275694.19999999</v>
      </c>
      <c r="U31" s="565"/>
      <c r="V31" s="545"/>
    </row>
    <row r="32" spans="1:22" s="541" customFormat="1" ht="11.25">
      <c r="A32" s="1013" t="s">
        <v>556</v>
      </c>
      <c r="B32" s="1014"/>
      <c r="C32" s="1015"/>
      <c r="D32" s="540">
        <f>D5+D10+D15+D20+D25</f>
        <v>9041172</v>
      </c>
      <c r="E32" s="540">
        <f t="shared" ref="E32:T32" si="11">E5+E10+E15+E20+E25</f>
        <v>20371647</v>
      </c>
      <c r="F32" s="540">
        <f t="shared" si="11"/>
        <v>15970074</v>
      </c>
      <c r="G32" s="540">
        <f t="shared" si="11"/>
        <v>5787660</v>
      </c>
      <c r="H32" s="540">
        <f t="shared" si="11"/>
        <v>15543319</v>
      </c>
      <c r="I32" s="540">
        <f t="shared" si="11"/>
        <v>963878</v>
      </c>
      <c r="J32" s="540">
        <f t="shared" si="11"/>
        <v>8061725</v>
      </c>
      <c r="K32" s="540">
        <f t="shared" si="11"/>
        <v>24892646</v>
      </c>
      <c r="L32" s="540">
        <f t="shared" si="11"/>
        <v>11817668</v>
      </c>
      <c r="M32" s="540">
        <f t="shared" si="11"/>
        <v>4044190</v>
      </c>
      <c r="N32" s="540">
        <f t="shared" si="11"/>
        <v>15093126</v>
      </c>
      <c r="O32" s="540">
        <f t="shared" si="11"/>
        <v>7041575</v>
      </c>
      <c r="P32" s="540">
        <f t="shared" si="11"/>
        <v>4447071</v>
      </c>
      <c r="Q32" s="540">
        <f t="shared" si="11"/>
        <v>8967305</v>
      </c>
      <c r="R32" s="540">
        <f t="shared" si="11"/>
        <v>5247984</v>
      </c>
      <c r="S32" s="540">
        <f t="shared" si="11"/>
        <v>3483348</v>
      </c>
      <c r="T32" s="540">
        <f t="shared" si="11"/>
        <v>160774388</v>
      </c>
      <c r="U32" s="565"/>
      <c r="V32" s="545"/>
    </row>
    <row r="33" spans="1:22" s="547" customFormat="1" ht="11.25">
      <c r="A33" s="988" t="s">
        <v>456</v>
      </c>
      <c r="B33" s="989"/>
      <c r="C33" s="989"/>
      <c r="D33" s="546">
        <f t="shared" ref="D33:T33" si="12">D31-D32</f>
        <v>8025517</v>
      </c>
      <c r="E33" s="546">
        <f t="shared" si="12"/>
        <v>18018992</v>
      </c>
      <c r="F33" s="546">
        <f t="shared" si="12"/>
        <v>18867205</v>
      </c>
      <c r="G33" s="546">
        <f t="shared" si="12"/>
        <v>6177205</v>
      </c>
      <c r="H33" s="546">
        <f t="shared" si="12"/>
        <v>15501609</v>
      </c>
      <c r="I33" s="546">
        <f t="shared" si="12"/>
        <v>1204409</v>
      </c>
      <c r="J33" s="546">
        <f t="shared" si="12"/>
        <v>9149561</v>
      </c>
      <c r="K33" s="546">
        <f t="shared" si="12"/>
        <v>9427047.200000003</v>
      </c>
      <c r="L33" s="546">
        <f t="shared" si="12"/>
        <v>10240197</v>
      </c>
      <c r="M33" s="546">
        <f t="shared" si="12"/>
        <v>2826933</v>
      </c>
      <c r="N33" s="546">
        <f t="shared" si="12"/>
        <v>12717357</v>
      </c>
      <c r="O33" s="546">
        <f t="shared" si="12"/>
        <v>9443118</v>
      </c>
      <c r="P33" s="546">
        <f t="shared" si="12"/>
        <v>7026337</v>
      </c>
      <c r="Q33" s="546">
        <f t="shared" si="12"/>
        <v>11387385</v>
      </c>
      <c r="R33" s="546">
        <f t="shared" si="12"/>
        <v>2100824</v>
      </c>
      <c r="S33" s="546">
        <f t="shared" si="12"/>
        <v>4387610</v>
      </c>
      <c r="T33" s="546">
        <f t="shared" si="12"/>
        <v>146501306.19999999</v>
      </c>
      <c r="U33" s="566"/>
      <c r="V33" s="567" t="s">
        <v>470</v>
      </c>
    </row>
    <row r="34" spans="1:22" s="549" customFormat="1" ht="11.25">
      <c r="A34" s="1006" t="s">
        <v>557</v>
      </c>
      <c r="B34" s="1006"/>
      <c r="C34" s="1006"/>
      <c r="D34" s="548">
        <f>D7+D12+D17+D22+D27</f>
        <v>107435.7105721393</v>
      </c>
      <c r="E34" s="548">
        <f t="shared" ref="E34:T34" si="13">E7+E12+E17+E22+E27</f>
        <v>289133.77355072461</v>
      </c>
      <c r="F34" s="548">
        <f t="shared" si="13"/>
        <v>243624.69189189188</v>
      </c>
      <c r="G34" s="548">
        <f t="shared" si="13"/>
        <v>87604.346268656722</v>
      </c>
      <c r="H34" s="548">
        <f t="shared" si="13"/>
        <v>208571.67936507938</v>
      </c>
      <c r="I34" s="548">
        <f t="shared" si="13"/>
        <v>17449.688677248676</v>
      </c>
      <c r="J34" s="548">
        <f t="shared" si="13"/>
        <v>136347.42797619046</v>
      </c>
      <c r="K34" s="548">
        <f t="shared" si="13"/>
        <v>231520.98333333334</v>
      </c>
      <c r="L34" s="548">
        <f t="shared" si="13"/>
        <v>155746.70884168748</v>
      </c>
      <c r="M34" s="548">
        <f t="shared" si="13"/>
        <v>32064.076721970843</v>
      </c>
      <c r="N34" s="548">
        <f t="shared" si="13"/>
        <v>197210.61955128203</v>
      </c>
      <c r="O34" s="548">
        <f t="shared" si="13"/>
        <v>129679.50389985555</v>
      </c>
      <c r="P34" s="548">
        <f t="shared" si="13"/>
        <v>103927.80878441076</v>
      </c>
      <c r="Q34" s="548">
        <f t="shared" si="13"/>
        <v>156975.19217171718</v>
      </c>
      <c r="R34" s="548">
        <f t="shared" si="13"/>
        <v>55009.206662531018</v>
      </c>
      <c r="S34" s="548">
        <f t="shared" si="13"/>
        <v>56322.053463203469</v>
      </c>
      <c r="T34" s="548">
        <f t="shared" si="13"/>
        <v>2215040.7245120844</v>
      </c>
      <c r="U34" s="568"/>
      <c r="V34" s="568"/>
    </row>
    <row r="35" spans="1:22" s="551" customFormat="1" ht="11.25">
      <c r="A35" s="1018" t="s">
        <v>459</v>
      </c>
      <c r="B35" s="1018"/>
      <c r="C35" s="1018"/>
      <c r="D35" s="550">
        <f>D33/D34</f>
        <v>74.700646156299655</v>
      </c>
      <c r="E35" s="550">
        <f t="shared" ref="E35:S35" si="14">E33/E34</f>
        <v>62.32060605966813</v>
      </c>
      <c r="F35" s="550">
        <f t="shared" si="14"/>
        <v>77.443730573797083</v>
      </c>
      <c r="G35" s="550">
        <f t="shared" si="14"/>
        <v>70.512540337397553</v>
      </c>
      <c r="H35" s="550">
        <f t="shared" si="14"/>
        <v>74.322693508481166</v>
      </c>
      <c r="I35" s="550">
        <f t="shared" si="14"/>
        <v>69.021804473241829</v>
      </c>
      <c r="J35" s="550">
        <f t="shared" si="14"/>
        <v>67.104756839254307</v>
      </c>
      <c r="K35" s="550">
        <f t="shared" si="14"/>
        <v>40.717895476572728</v>
      </c>
      <c r="L35" s="550">
        <f t="shared" si="14"/>
        <v>65.749042635686749</v>
      </c>
      <c r="M35" s="550">
        <f t="shared" si="14"/>
        <v>88.165114639428808</v>
      </c>
      <c r="N35" s="550">
        <f t="shared" si="14"/>
        <v>64.486167270992311</v>
      </c>
      <c r="O35" s="550">
        <f t="shared" si="14"/>
        <v>72.818893626339033</v>
      </c>
      <c r="P35" s="550">
        <f t="shared" si="14"/>
        <v>67.60786244012445</v>
      </c>
      <c r="Q35" s="550">
        <f t="shared" si="14"/>
        <v>72.542577221649097</v>
      </c>
      <c r="R35" s="550">
        <f t="shared" si="14"/>
        <v>38.190407160170075</v>
      </c>
      <c r="S35" s="550">
        <f t="shared" si="14"/>
        <v>77.902166739473188</v>
      </c>
      <c r="T35" s="550">
        <f>T33/T34</f>
        <v>66.139328536395368</v>
      </c>
      <c r="U35" s="569"/>
      <c r="V35" s="569"/>
    </row>
    <row r="36" spans="1:22" s="554" customFormat="1" ht="11.25">
      <c r="A36" s="1004" t="s">
        <v>558</v>
      </c>
      <c r="B36" s="1005"/>
      <c r="C36" s="1005"/>
      <c r="D36" s="552">
        <f ca="1">'48'!$K$9</f>
        <v>61.4</v>
      </c>
      <c r="E36" s="552">
        <f ca="1">'37'!$K$9</f>
        <v>67.8</v>
      </c>
      <c r="F36" s="552">
        <f ca="1">'38'!$K$9</f>
        <v>74</v>
      </c>
      <c r="G36" s="552">
        <f ca="1">'50'!$K$9</f>
        <v>67</v>
      </c>
      <c r="H36" s="552">
        <f ca="1">'39'!$K$9</f>
        <v>63</v>
      </c>
      <c r="I36" s="552">
        <f ca="1">'45'!$K$9</f>
        <v>58.8</v>
      </c>
      <c r="J36" s="552">
        <f ca="1">'43'!$K$9</f>
        <v>62.4</v>
      </c>
      <c r="K36" s="552">
        <f ca="1">'46'!$K$9</f>
        <v>57</v>
      </c>
      <c r="L36" s="552">
        <f ca="1">'44'!$K$9</f>
        <v>62.8</v>
      </c>
      <c r="M36" s="552">
        <f ca="1">'41'!$K$9</f>
        <v>72.8</v>
      </c>
      <c r="N36" s="552">
        <f ca="1">'51'!$K$9</f>
        <v>64</v>
      </c>
      <c r="O36" s="552">
        <f ca="1">'47'!$K$9</f>
        <v>66</v>
      </c>
      <c r="P36" s="552">
        <f ca="1">'52'!$K$9</f>
        <v>57.8</v>
      </c>
      <c r="Q36" s="552">
        <f ca="1">'42'!$K$9</f>
        <v>64.2</v>
      </c>
      <c r="R36" s="552">
        <f ca="1">'49'!$K$9</f>
        <v>64.400000000000006</v>
      </c>
      <c r="S36" s="552">
        <f ca="1">'40'!$K$9</f>
        <v>69.2</v>
      </c>
      <c r="T36" s="553"/>
      <c r="U36" s="565"/>
      <c r="V36" s="567" t="s">
        <v>471</v>
      </c>
    </row>
    <row r="38" spans="1:22">
      <c r="D38" s="890"/>
      <c r="F38" s="890"/>
      <c r="G38" s="890"/>
      <c r="H38" s="890"/>
      <c r="I38" s="890"/>
      <c r="J38" s="890"/>
      <c r="L38" s="890"/>
      <c r="M38" s="890"/>
      <c r="N38" s="890"/>
      <c r="O38" s="890"/>
      <c r="P38" s="890"/>
      <c r="Q38" s="890"/>
      <c r="S38" s="890"/>
    </row>
    <row r="39" spans="1:22">
      <c r="C39" s="577"/>
    </row>
  </sheetData>
  <mergeCells count="28">
    <mergeCell ref="A36:C36"/>
    <mergeCell ref="A34:C34"/>
    <mergeCell ref="B27:C27"/>
    <mergeCell ref="A24:A28"/>
    <mergeCell ref="A31:C31"/>
    <mergeCell ref="A32:C32"/>
    <mergeCell ref="B26:C26"/>
    <mergeCell ref="B28:C28"/>
    <mergeCell ref="B30:T30"/>
    <mergeCell ref="A35:C35"/>
    <mergeCell ref="A33:C33"/>
    <mergeCell ref="A4:A8"/>
    <mergeCell ref="B6:C6"/>
    <mergeCell ref="B7:C7"/>
    <mergeCell ref="B8:C8"/>
    <mergeCell ref="B11:C11"/>
    <mergeCell ref="A9:A13"/>
    <mergeCell ref="B16:C16"/>
    <mergeCell ref="A14:A18"/>
    <mergeCell ref="B23:C23"/>
    <mergeCell ref="A19:A23"/>
    <mergeCell ref="B21:C21"/>
    <mergeCell ref="B22:C22"/>
    <mergeCell ref="A1:T1"/>
    <mergeCell ref="B12:C12"/>
    <mergeCell ref="B13:C13"/>
    <mergeCell ref="B17:C17"/>
    <mergeCell ref="B18:C18"/>
  </mergeCells>
  <phoneticPr fontId="33" type="noConversion"/>
  <pageMargins left="0.78740157499999996" right="0.78740157499999996" top="0.984251969" bottom="0.984251969" header="0.4921259845" footer="0.4921259845"/>
  <pageSetup paperSize="9" scale="52"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U53"/>
  <sheetViews>
    <sheetView topLeftCell="A25" workbookViewId="0">
      <selection activeCell="S43" sqref="S43"/>
    </sheetView>
  </sheetViews>
  <sheetFormatPr baseColWidth="10" defaultRowHeight="12.75"/>
  <cols>
    <col min="2" max="2" width="18.28515625" customWidth="1"/>
    <col min="3" max="19" width="7.7109375" customWidth="1"/>
    <col min="20" max="20" width="2.140625" customWidth="1"/>
  </cols>
  <sheetData>
    <row r="1" spans="1:11">
      <c r="A1" s="938" t="s">
        <v>599</v>
      </c>
      <c r="B1" s="939"/>
      <c r="C1" s="939"/>
      <c r="D1" s="939"/>
      <c r="E1" s="939"/>
      <c r="F1" s="939"/>
      <c r="G1" s="939"/>
      <c r="H1" s="177"/>
    </row>
    <row r="2" spans="1:11">
      <c r="A2" s="588"/>
      <c r="B2" s="589"/>
      <c r="C2" s="590">
        <v>2005</v>
      </c>
      <c r="D2" s="590">
        <v>2006</v>
      </c>
      <c r="E2" s="590">
        <v>2007</v>
      </c>
      <c r="F2" s="591">
        <v>2008</v>
      </c>
      <c r="G2" s="591">
        <v>2009</v>
      </c>
      <c r="H2" s="177"/>
    </row>
    <row r="3" spans="1:11" s="579" customFormat="1" ht="11.25">
      <c r="A3" s="578" t="s">
        <v>398</v>
      </c>
      <c r="B3" s="394"/>
      <c r="C3" s="181"/>
      <c r="D3" s="181"/>
      <c r="E3" s="181"/>
      <c r="F3" s="181"/>
      <c r="G3" s="181"/>
      <c r="H3" s="181"/>
    </row>
    <row r="4" spans="1:11" s="579" customFormat="1" ht="11.25">
      <c r="A4" s="181" t="s">
        <v>399</v>
      </c>
      <c r="B4" s="394"/>
      <c r="C4" s="180">
        <f ca="1">'2009'!E$330</f>
        <v>3591965</v>
      </c>
      <c r="D4" s="180">
        <f ca="1">'2009'!F$330</f>
        <v>3740175</v>
      </c>
      <c r="E4" s="180">
        <f ca="1">'2009'!G$330</f>
        <v>3686867</v>
      </c>
      <c r="F4" s="180">
        <f ca="1">'2009'!H$330</f>
        <v>3607140</v>
      </c>
      <c r="G4" s="180">
        <f ca="1">'2009'!I$330</f>
        <v>3587092</v>
      </c>
      <c r="H4" s="580" t="s">
        <v>528</v>
      </c>
    </row>
    <row r="5" spans="1:11" s="579" customFormat="1" ht="11.25">
      <c r="A5" s="181" t="s">
        <v>400</v>
      </c>
      <c r="B5" s="394"/>
      <c r="C5" s="180">
        <f ca="1">-('2009'!E$331+'2009'!E$332)</f>
        <v>0</v>
      </c>
      <c r="D5" s="180">
        <f ca="1">-('2009'!F$331+'2009'!F$332)</f>
        <v>0</v>
      </c>
      <c r="E5" s="180">
        <f ca="1">-('2009'!G$331+'2009'!G$332)</f>
        <v>0</v>
      </c>
      <c r="F5" s="180">
        <f ca="1">-('2009'!H$331+'2009'!H$332)</f>
        <v>2702557</v>
      </c>
      <c r="G5" s="180">
        <f ca="1">-('2009'!I$331+'2009'!I$332)</f>
        <v>2766646</v>
      </c>
      <c r="H5" s="580" t="s">
        <v>529</v>
      </c>
    </row>
    <row r="6" spans="1:11" s="579" customFormat="1" ht="11.25">
      <c r="A6" s="581" t="s">
        <v>453</v>
      </c>
      <c r="B6" s="582"/>
      <c r="C6" s="581">
        <f ca="1">C5/C4</f>
        <v>0</v>
      </c>
      <c r="D6" s="581">
        <f ca="1">D5/D4</f>
        <v>0</v>
      </c>
      <c r="E6" s="581">
        <f ca="1">E5/E4</f>
        <v>0</v>
      </c>
      <c r="F6" s="583">
        <f ca="1">F5/F4</f>
        <v>0.74922431621728014</v>
      </c>
      <c r="G6" s="583">
        <f ca="1">G5/G4</f>
        <v>0.77127823875161272</v>
      </c>
      <c r="H6" s="580" t="s">
        <v>530</v>
      </c>
    </row>
    <row r="7" spans="1:11" s="579" customFormat="1" ht="11.25">
      <c r="A7" s="578" t="s">
        <v>401</v>
      </c>
      <c r="B7" s="394"/>
      <c r="C7" s="181"/>
      <c r="D7" s="181"/>
      <c r="E7" s="181"/>
      <c r="F7" s="181"/>
      <c r="G7" s="181"/>
      <c r="H7" s="580"/>
    </row>
    <row r="8" spans="1:11" s="579" customFormat="1" ht="11.25">
      <c r="A8" s="181" t="s">
        <v>399</v>
      </c>
      <c r="B8" s="394"/>
      <c r="C8" s="180">
        <f ca="1">'2009'!E$334+'2009'!E$335</f>
        <v>2462399</v>
      </c>
      <c r="D8" s="180">
        <f ca="1">'2009'!F$334+'2009'!F$335</f>
        <v>2653824</v>
      </c>
      <c r="E8" s="180">
        <f ca="1">'2009'!G$334+'2009'!G$335</f>
        <v>2785022</v>
      </c>
      <c r="F8" s="180">
        <f ca="1">'2009'!H$334+'2009'!H$335</f>
        <v>2795229</v>
      </c>
      <c r="G8" s="180">
        <f ca="1">'2009'!I$334+'2009'!I$335</f>
        <v>2880655</v>
      </c>
      <c r="H8" s="580" t="s">
        <v>531</v>
      </c>
    </row>
    <row r="9" spans="1:11" s="579" customFormat="1" ht="11.25">
      <c r="A9" s="181" t="s">
        <v>400</v>
      </c>
      <c r="B9" s="394"/>
      <c r="C9" s="180">
        <f ca="1">-('2009'!E$336)</f>
        <v>2337801</v>
      </c>
      <c r="D9" s="180">
        <f ca="1">-('2009'!F$336)</f>
        <v>2499013</v>
      </c>
      <c r="E9" s="180">
        <f ca="1">-('2009'!G$336)</f>
        <v>2384822</v>
      </c>
      <c r="F9" s="180">
        <f ca="1">-('2009'!H$336)</f>
        <v>2486355</v>
      </c>
      <c r="G9" s="180">
        <f ca="1">-('2009'!I$336)</f>
        <v>2450583</v>
      </c>
      <c r="H9" s="580" t="s">
        <v>532</v>
      </c>
    </row>
    <row r="10" spans="1:11" s="579" customFormat="1" ht="11.25">
      <c r="A10" s="581" t="s">
        <v>453</v>
      </c>
      <c r="B10" s="582"/>
      <c r="C10" s="583">
        <f ca="1">C9/C8</f>
        <v>0.94939975203043858</v>
      </c>
      <c r="D10" s="583">
        <f ca="1">D9/D8</f>
        <v>0.94166493331886369</v>
      </c>
      <c r="E10" s="583">
        <f ca="1">E9/E8</f>
        <v>0.85630275092979513</v>
      </c>
      <c r="F10" s="583">
        <f ca="1">F9/F8</f>
        <v>0.88949957230695587</v>
      </c>
      <c r="G10" s="583">
        <f ca="1">G9/G8</f>
        <v>0.85070339905334025</v>
      </c>
      <c r="H10" s="580" t="s">
        <v>533</v>
      </c>
    </row>
    <row r="11" spans="1:11" s="579" customFormat="1" ht="11.25">
      <c r="A11" s="578" t="s">
        <v>402</v>
      </c>
      <c r="B11" s="394"/>
      <c r="C11" s="181"/>
      <c r="D11" s="181"/>
      <c r="E11" s="181"/>
      <c r="F11" s="181"/>
      <c r="G11" s="181"/>
      <c r="H11" s="580"/>
    </row>
    <row r="12" spans="1:11" s="579" customFormat="1" ht="11.25">
      <c r="A12" s="181" t="s">
        <v>399</v>
      </c>
      <c r="B12" s="394"/>
      <c r="C12" s="180">
        <f ca="1">'2009'!E$342</f>
        <v>1607435</v>
      </c>
      <c r="D12" s="180">
        <f ca="1">'2009'!F$342</f>
        <v>1678762</v>
      </c>
      <c r="E12" s="180">
        <f ca="1">'2009'!G$342</f>
        <v>1714960</v>
      </c>
      <c r="F12" s="180">
        <f ca="1">'2009'!H$342</f>
        <v>1750797</v>
      </c>
      <c r="G12" s="180">
        <f ca="1">'2009'!I$342</f>
        <v>1778601</v>
      </c>
      <c r="H12" s="580" t="s">
        <v>535</v>
      </c>
    </row>
    <row r="13" spans="1:11" s="579" customFormat="1" ht="11.25">
      <c r="A13" s="181" t="s">
        <v>400</v>
      </c>
      <c r="B13" s="394"/>
      <c r="C13" s="180">
        <f ca="1">-'2009'!E$343</f>
        <v>1567936</v>
      </c>
      <c r="D13" s="180">
        <f ca="1">-'2009'!F$343</f>
        <v>1598430</v>
      </c>
      <c r="E13" s="180">
        <f ca="1">-'2009'!G$343</f>
        <v>1655608</v>
      </c>
      <c r="F13" s="180">
        <f ca="1">-'2009'!H$343</f>
        <v>1686857</v>
      </c>
      <c r="G13" s="180">
        <f ca="1">-'2009'!I$343</f>
        <v>1695064</v>
      </c>
      <c r="H13" s="580" t="s">
        <v>534</v>
      </c>
    </row>
    <row r="14" spans="1:11" s="579" customFormat="1" ht="11.25">
      <c r="A14" s="581" t="s">
        <v>453</v>
      </c>
      <c r="B14" s="582"/>
      <c r="C14" s="583">
        <f>C13/C12</f>
        <v>0.97542731121320614</v>
      </c>
      <c r="D14" s="583">
        <f>D13/D12</f>
        <v>0.9521480710190009</v>
      </c>
      <c r="E14" s="583">
        <f>E13/E12</f>
        <v>0.96539161263236462</v>
      </c>
      <c r="F14" s="583">
        <f>F13/F12</f>
        <v>0.96347948962672425</v>
      </c>
      <c r="G14" s="583">
        <f>G13/G12</f>
        <v>0.95303218653312349</v>
      </c>
      <c r="H14" s="580" t="s">
        <v>536</v>
      </c>
    </row>
    <row r="15" spans="1:11" s="579" customFormat="1" ht="11.25">
      <c r="A15" s="578" t="s">
        <v>403</v>
      </c>
      <c r="B15" s="394"/>
      <c r="C15" s="181"/>
      <c r="D15" s="181"/>
      <c r="E15" s="181"/>
      <c r="F15" s="181"/>
      <c r="G15" s="181"/>
      <c r="H15" s="580"/>
      <c r="K15" s="394" t="s">
        <v>368</v>
      </c>
    </row>
    <row r="16" spans="1:11" s="579" customFormat="1" ht="11.25">
      <c r="A16" s="181" t="s">
        <v>537</v>
      </c>
      <c r="B16" s="394"/>
      <c r="C16" s="180">
        <f>C4+C8+C12</f>
        <v>7661799</v>
      </c>
      <c r="D16" s="180">
        <f>D4+D8+D12</f>
        <v>8072761</v>
      </c>
      <c r="E16" s="180">
        <f>E4+E8+E12</f>
        <v>8186849</v>
      </c>
      <c r="F16" s="180">
        <f>F4+F8+F12</f>
        <v>8153166</v>
      </c>
      <c r="G16" s="180">
        <f>G4+G8+G12</f>
        <v>8246348</v>
      </c>
      <c r="H16" s="580"/>
      <c r="K16" s="782">
        <f>F25+G25</f>
        <v>13788062</v>
      </c>
    </row>
    <row r="17" spans="1:21" s="579" customFormat="1" ht="11.25">
      <c r="A17" s="181" t="s">
        <v>538</v>
      </c>
      <c r="B17" s="394"/>
      <c r="C17" s="542">
        <f>C4/C16</f>
        <v>0.46881483056394457</v>
      </c>
      <c r="D17" s="542">
        <f>D4/D16</f>
        <v>0.46330803054865616</v>
      </c>
      <c r="E17" s="542">
        <f>E4/E16</f>
        <v>0.45034017361258283</v>
      </c>
      <c r="F17" s="542">
        <f>F4/F16</f>
        <v>0.4424219990124082</v>
      </c>
      <c r="G17" s="542">
        <f>G4/G16</f>
        <v>0.43499158657868914</v>
      </c>
      <c r="H17" s="580"/>
    </row>
    <row r="18" spans="1:21" s="579" customFormat="1" ht="11.25">
      <c r="A18" s="181" t="s">
        <v>539</v>
      </c>
      <c r="B18" s="394"/>
      <c r="C18" s="542">
        <f>C8/C16</f>
        <v>0.32138653076124812</v>
      </c>
      <c r="D18" s="542">
        <f>D8/D16</f>
        <v>0.32873808601542892</v>
      </c>
      <c r="E18" s="542">
        <f>E8/E16</f>
        <v>0.34018240717521481</v>
      </c>
      <c r="F18" s="542">
        <f>F8/F16</f>
        <v>0.34283970177965223</v>
      </c>
      <c r="G18" s="542">
        <f>G8/G16</f>
        <v>0.34932493753598565</v>
      </c>
      <c r="H18" s="580"/>
    </row>
    <row r="19" spans="1:21" s="579" customFormat="1" ht="11.25">
      <c r="A19" s="181" t="s">
        <v>540</v>
      </c>
      <c r="B19" s="394"/>
      <c r="C19" s="542">
        <f>C12/C16</f>
        <v>0.2097986386748073</v>
      </c>
      <c r="D19" s="542">
        <f>D12/D16</f>
        <v>0.20795388343591492</v>
      </c>
      <c r="E19" s="542">
        <f>E12/E16</f>
        <v>0.20947741921220239</v>
      </c>
      <c r="F19" s="542">
        <f>F12/F16</f>
        <v>0.2147382992079396</v>
      </c>
      <c r="G19" s="542">
        <f>G12/G16</f>
        <v>0.21568347588532524</v>
      </c>
      <c r="H19" s="580"/>
    </row>
    <row r="20" spans="1:21" s="579" customFormat="1" ht="22.5">
      <c r="A20" s="584" t="s">
        <v>541</v>
      </c>
      <c r="B20" s="582"/>
      <c r="C20" s="583">
        <f>((C6*C17)+(C10*C18)+(C14*C19))</f>
        <v>0.50976761462941012</v>
      </c>
      <c r="D20" s="583">
        <f>((D6*D17)+(D10*D18)+(D14*D19))</f>
        <v>0.50756401682150631</v>
      </c>
      <c r="E20" s="583">
        <f>((E6*E17)+(E10*E18)+(E14*E19))</f>
        <v>0.49352687462539008</v>
      </c>
      <c r="F20" s="583">
        <f>((F6*F17)+(F10*F18)+(F14*F19))</f>
        <v>0.84332503471657516</v>
      </c>
      <c r="G20" s="583">
        <f>((G6*G17)+(G10*G18)+(G14*G19))</f>
        <v>0.83822475112619554</v>
      </c>
      <c r="H20" s="580"/>
    </row>
    <row r="21" spans="1:21" s="579" customFormat="1" ht="61.5" customHeight="1">
      <c r="A21" s="1023" t="s">
        <v>677</v>
      </c>
      <c r="B21" s="1024"/>
      <c r="C21" s="1024"/>
      <c r="D21" s="1024"/>
      <c r="E21" s="1024"/>
      <c r="F21" s="1024"/>
      <c r="G21" s="1024"/>
      <c r="H21" s="181"/>
    </row>
    <row r="22" spans="1:21" s="579" customFormat="1" ht="6" customHeight="1">
      <c r="A22" s="585"/>
      <c r="B22" s="586"/>
      <c r="C22" s="586"/>
      <c r="D22" s="586"/>
      <c r="E22" s="586"/>
      <c r="F22" s="586"/>
      <c r="G22" s="586"/>
      <c r="H22" s="587"/>
    </row>
    <row r="23" spans="1:21" s="579" customFormat="1" ht="11.25">
      <c r="A23" s="500" t="s">
        <v>372</v>
      </c>
      <c r="B23" s="394"/>
      <c r="C23" s="181"/>
      <c r="D23" s="181"/>
      <c r="E23" s="181"/>
      <c r="F23" s="181"/>
      <c r="G23" s="181"/>
      <c r="H23" s="181"/>
    </row>
    <row r="24" spans="1:21" s="579" customFormat="1" ht="11.25">
      <c r="A24" s="181" t="s">
        <v>542</v>
      </c>
      <c r="B24" s="394"/>
      <c r="C24" s="180">
        <f t="shared" ref="C24:G25" si="0">C4+C8+C12</f>
        <v>7661799</v>
      </c>
      <c r="D24" s="180">
        <f t="shared" si="0"/>
        <v>8072761</v>
      </c>
      <c r="E24" s="180">
        <f t="shared" si="0"/>
        <v>8186849</v>
      </c>
      <c r="F24" s="180">
        <f t="shared" si="0"/>
        <v>8153166</v>
      </c>
      <c r="G24" s="180">
        <f t="shared" si="0"/>
        <v>8246348</v>
      </c>
      <c r="H24" s="181"/>
    </row>
    <row r="25" spans="1:21" s="579" customFormat="1" ht="11.25">
      <c r="A25" s="181" t="s">
        <v>543</v>
      </c>
      <c r="B25" s="394"/>
      <c r="C25" s="180">
        <f t="shared" si="0"/>
        <v>3905737</v>
      </c>
      <c r="D25" s="180">
        <f t="shared" si="0"/>
        <v>4097443</v>
      </c>
      <c r="E25" s="180">
        <f t="shared" si="0"/>
        <v>4040430</v>
      </c>
      <c r="F25" s="180">
        <f t="shared" si="0"/>
        <v>6875769</v>
      </c>
      <c r="G25" s="180">
        <f t="shared" si="0"/>
        <v>6912293</v>
      </c>
      <c r="H25" s="181"/>
    </row>
    <row r="26" spans="1:21" s="579" customFormat="1" ht="11.25">
      <c r="A26" s="181" t="s">
        <v>544</v>
      </c>
      <c r="B26" s="394"/>
      <c r="C26" s="542">
        <f>C25/C24</f>
        <v>0.50976761462941012</v>
      </c>
      <c r="D26" s="542">
        <f>D25/D24</f>
        <v>0.50756401682150631</v>
      </c>
      <c r="E26" s="542">
        <f>E25/E24</f>
        <v>0.49352687462539008</v>
      </c>
      <c r="F26" s="542">
        <f>F25/F24</f>
        <v>0.84332503471657516</v>
      </c>
      <c r="G26" s="542">
        <f>G25/G24</f>
        <v>0.83822475112619554</v>
      </c>
      <c r="H26" s="181"/>
    </row>
    <row r="27" spans="1:21" s="579" customFormat="1" ht="11.25">
      <c r="A27" s="181"/>
      <c r="B27" s="394"/>
      <c r="C27" s="542"/>
      <c r="D27" s="542"/>
      <c r="E27" s="542"/>
      <c r="F27" s="542"/>
      <c r="G27" s="542"/>
      <c r="H27" s="181"/>
    </row>
    <row r="28" spans="1:21" s="178" customFormat="1">
      <c r="A28" s="1027" t="s">
        <v>600</v>
      </c>
      <c r="B28" s="1027"/>
      <c r="C28" s="1027"/>
      <c r="D28" s="1027"/>
      <c r="E28" s="1027"/>
      <c r="F28" s="1027"/>
      <c r="G28" s="1027"/>
      <c r="H28" s="1027"/>
      <c r="I28" s="1027"/>
      <c r="J28" s="1027"/>
      <c r="K28" s="1027"/>
      <c r="L28" s="1027"/>
    </row>
    <row r="29" spans="1:21" s="843" customFormat="1" ht="68.25" customHeight="1">
      <c r="A29" s="1025" t="s">
        <v>559</v>
      </c>
      <c r="B29" s="1026"/>
      <c r="C29" s="837" t="s">
        <v>310</v>
      </c>
      <c r="D29" s="837" t="s">
        <v>284</v>
      </c>
      <c r="E29" s="837" t="s">
        <v>369</v>
      </c>
      <c r="F29" s="837" t="s">
        <v>312</v>
      </c>
      <c r="G29" s="837" t="s">
        <v>301</v>
      </c>
      <c r="H29" s="837" t="s">
        <v>307</v>
      </c>
      <c r="I29" s="837" t="s">
        <v>305</v>
      </c>
      <c r="J29" s="837" t="s">
        <v>308</v>
      </c>
      <c r="K29" s="837" t="s">
        <v>306</v>
      </c>
      <c r="L29" s="837" t="s">
        <v>303</v>
      </c>
      <c r="M29" s="837" t="s">
        <v>370</v>
      </c>
      <c r="N29" s="837" t="s">
        <v>309</v>
      </c>
      <c r="O29" s="837" t="s">
        <v>314</v>
      </c>
      <c r="P29" s="837" t="s">
        <v>304</v>
      </c>
      <c r="Q29" s="837" t="s">
        <v>371</v>
      </c>
      <c r="R29" s="837" t="s">
        <v>302</v>
      </c>
      <c r="S29" s="202" t="s">
        <v>319</v>
      </c>
      <c r="U29" s="844" t="s">
        <v>372</v>
      </c>
    </row>
    <row r="30" spans="1:21">
      <c r="A30" s="592"/>
      <c r="B30" s="592"/>
      <c r="C30" s="199">
        <v>48</v>
      </c>
      <c r="D30" s="199">
        <v>37</v>
      </c>
      <c r="E30" s="484">
        <v>38</v>
      </c>
      <c r="F30" s="199">
        <v>50</v>
      </c>
      <c r="G30" s="199">
        <v>39</v>
      </c>
      <c r="H30" s="199">
        <v>45</v>
      </c>
      <c r="I30" s="199">
        <v>43</v>
      </c>
      <c r="J30" s="199">
        <v>46</v>
      </c>
      <c r="K30" s="199">
        <v>44</v>
      </c>
      <c r="L30" s="199">
        <v>41</v>
      </c>
      <c r="M30" s="199">
        <v>51</v>
      </c>
      <c r="N30" s="199">
        <v>47</v>
      </c>
      <c r="O30" s="199">
        <v>52</v>
      </c>
      <c r="P30" s="199">
        <v>42</v>
      </c>
      <c r="Q30" s="199">
        <v>49</v>
      </c>
      <c r="R30" s="199">
        <v>40</v>
      </c>
      <c r="S30" s="203"/>
    </row>
    <row r="31" spans="1:21" s="181" customFormat="1" ht="11.25">
      <c r="A31" s="593">
        <v>70</v>
      </c>
      <c r="B31" s="594" t="s">
        <v>454</v>
      </c>
      <c r="C31" s="601">
        <f ca="1">'48'!$H$327+'48'!$I$327</f>
        <v>408236</v>
      </c>
      <c r="D31" s="601">
        <f ca="1">'37'!$H$327+'37'!$I$327</f>
        <v>1006128</v>
      </c>
      <c r="E31" s="601">
        <f ca="1">'38'!$H$327+'38'!$I$327</f>
        <v>761013</v>
      </c>
      <c r="F31" s="601">
        <f ca="1">'50'!$H$327+'50'!$I$327</f>
        <v>341413</v>
      </c>
      <c r="G31" s="601">
        <f ca="1">'39'!$H$327+'39'!$I$327</f>
        <v>616565</v>
      </c>
      <c r="H31" s="601">
        <f ca="1">'45'!$H$327+'45'!$I$327</f>
        <v>51670</v>
      </c>
      <c r="I31" s="601">
        <f ca="1">'43'!$H$327+'43'!$I$327</f>
        <v>470459</v>
      </c>
      <c r="J31" s="601">
        <f ca="1">'46'!$H$327+'46'!$I$327</f>
        <v>665053</v>
      </c>
      <c r="K31" s="601">
        <f ca="1">'44'!$H$327+'44'!$I$327</f>
        <v>561938</v>
      </c>
      <c r="L31" s="601">
        <f ca="1">'41'!$H$327+'41'!$I$327</f>
        <v>111089</v>
      </c>
      <c r="M31" s="601">
        <f ca="1">'51'!$H$327+'51'!$I$327</f>
        <v>669974</v>
      </c>
      <c r="N31" s="601">
        <f ca="1">'47'!$H$327+'47'!$I$327</f>
        <v>471396</v>
      </c>
      <c r="O31" s="601">
        <f ca="1">'52'!$H$327+'52'!$I$327</f>
        <v>280447</v>
      </c>
      <c r="P31" s="601">
        <f ca="1">'42'!$H$327+'42'!$I$327</f>
        <v>504701</v>
      </c>
      <c r="Q31" s="601">
        <f ca="1">'49'!$H$327+'49'!$I$327</f>
        <v>133567</v>
      </c>
      <c r="R31" s="601">
        <f ca="1">'40'!$H$327+'40'!$I$327</f>
        <v>140583</v>
      </c>
      <c r="S31" s="601">
        <f>SUM(C31:R31)</f>
        <v>7194232</v>
      </c>
      <c r="U31" s="180">
        <f>F4+G4</f>
        <v>7194232</v>
      </c>
    </row>
    <row r="32" spans="1:21" s="181" customFormat="1" ht="11.25">
      <c r="A32" s="595" t="s">
        <v>562</v>
      </c>
      <c r="B32" s="596" t="s">
        <v>560</v>
      </c>
      <c r="C32" s="191">
        <f ca="1">-('48'!$H$328+'48'!$I$328)-('48'!$H$329+'48'!$I$329)</f>
        <v>340805</v>
      </c>
      <c r="D32" s="191">
        <f ca="1">-('37'!$H$328+'37'!$I$328)-('37'!$H$329+'37'!$I$329)</f>
        <v>774511</v>
      </c>
      <c r="E32" s="191">
        <f ca="1">-('38'!$H$328+'38'!$I$328)-('38'!$H$329+'38'!$I$329)</f>
        <v>615209</v>
      </c>
      <c r="F32" s="191">
        <f ca="1">-('50'!$H$328+'50'!$I$328)-('50'!$H$329+'50'!$I$329)</f>
        <v>280903</v>
      </c>
      <c r="G32" s="191">
        <f ca="1">-('39'!$H$328+'39'!$I$328)-('39'!$H$329+'39'!$I$329)</f>
        <v>473797</v>
      </c>
      <c r="H32" s="191">
        <f ca="1">-('45'!$H$328+'45'!$I$328)-('45'!$H$329+'45'!$I$329)</f>
        <v>40593</v>
      </c>
      <c r="I32" s="191">
        <f ca="1">-('43'!$H$328+'43'!$I$328)-('43'!$H$329+'43'!$I$329)</f>
        <v>334169</v>
      </c>
      <c r="J32" s="191">
        <f ca="1">-('46'!$H$328+'46'!$I$328)-('46'!$H$329+'46'!$I$329)</f>
        <v>490892</v>
      </c>
      <c r="K32" s="191">
        <f ca="1">-('44'!$H$328+'44'!$I$328)-('44'!$H$329+'44'!$I$329)</f>
        <v>421950</v>
      </c>
      <c r="L32" s="191">
        <f ca="1">-('41'!$H$328+'41'!$I$328)-('41'!$H$329+'41'!$I$329)</f>
        <v>95802</v>
      </c>
      <c r="M32" s="191">
        <f ca="1">-('51'!$H$328+'51'!$I$328)-('51'!$H$329+'51'!$I$329)</f>
        <v>472526</v>
      </c>
      <c r="N32" s="191">
        <f ca="1">-('47'!$H$328+'47'!$I$328)-('47'!$H$329+'47'!$I$329)</f>
        <v>379137</v>
      </c>
      <c r="O32" s="191">
        <f ca="1">-('52'!$H$328+'52'!$I$328)-('52'!$H$329+'52'!$I$329)</f>
        <v>175705</v>
      </c>
      <c r="P32" s="191">
        <f ca="1">-('42'!$H$328+'42'!$I$328)-('42'!$H$329+'42'!$I$329)</f>
        <v>350676</v>
      </c>
      <c r="Q32" s="191">
        <f ca="1">-('49'!$H$328+'49'!$I$328)-('49'!$H$329+'49'!$I$329)</f>
        <v>104354</v>
      </c>
      <c r="R32" s="191">
        <f ca="1">-('40'!$H$328+'40'!$I$328)-('40'!$H$329+'40'!$I$329)</f>
        <v>118174</v>
      </c>
      <c r="S32" s="191">
        <f t="shared" ref="S32:S38" si="1">SUM(C32:R32)</f>
        <v>5469203</v>
      </c>
      <c r="U32" s="180">
        <f>F5+G5</f>
        <v>5469203</v>
      </c>
    </row>
    <row r="33" spans="1:21" s="181" customFormat="1" ht="11.25">
      <c r="A33" s="599" t="s">
        <v>563</v>
      </c>
      <c r="B33" s="600" t="s">
        <v>561</v>
      </c>
      <c r="C33" s="602">
        <f ca="1">C32/C31</f>
        <v>0.83482348445507015</v>
      </c>
      <c r="D33" s="602">
        <f t="shared" ref="D33:S33" si="2">D32/D31</f>
        <v>0.76979370418078019</v>
      </c>
      <c r="E33" s="602">
        <f t="shared" si="2"/>
        <v>0.80840800354264641</v>
      </c>
      <c r="F33" s="602">
        <f t="shared" si="2"/>
        <v>0.82276597551938557</v>
      </c>
      <c r="G33" s="602">
        <f t="shared" si="2"/>
        <v>0.7684461492300082</v>
      </c>
      <c r="H33" s="602">
        <f t="shared" si="2"/>
        <v>0.78562028256241534</v>
      </c>
      <c r="I33" s="602">
        <f t="shared" si="2"/>
        <v>0.71030419228880737</v>
      </c>
      <c r="J33" s="602">
        <f t="shared" si="2"/>
        <v>0.73812463066853318</v>
      </c>
      <c r="K33" s="602">
        <f t="shared" si="2"/>
        <v>0.75088354943072011</v>
      </c>
      <c r="L33" s="602">
        <f t="shared" si="2"/>
        <v>0.86238961553349114</v>
      </c>
      <c r="M33" s="602">
        <f t="shared" si="2"/>
        <v>0.7052900560320251</v>
      </c>
      <c r="N33" s="602">
        <f t="shared" si="2"/>
        <v>0.80428556882111857</v>
      </c>
      <c r="O33" s="602">
        <f t="shared" si="2"/>
        <v>0.62651766643964812</v>
      </c>
      <c r="P33" s="602">
        <f t="shared" si="2"/>
        <v>0.69481930885811605</v>
      </c>
      <c r="Q33" s="602">
        <f t="shared" si="2"/>
        <v>0.78128579664138598</v>
      </c>
      <c r="R33" s="602">
        <f t="shared" si="2"/>
        <v>0.84059950349615531</v>
      </c>
      <c r="S33" s="602">
        <f t="shared" si="2"/>
        <v>0.76022054890640167</v>
      </c>
    </row>
    <row r="34" spans="1:21" s="181" customFormat="1" ht="11.25">
      <c r="A34" s="593">
        <v>71</v>
      </c>
      <c r="B34" s="594" t="s">
        <v>454</v>
      </c>
      <c r="C34" s="601">
        <f ca="1">'48'!$H$331+'48'!$I$331+'48'!$H$332+'48'!$I$332</f>
        <v>119266</v>
      </c>
      <c r="D34" s="601">
        <f ca="1">'37'!$H$331+'37'!$I$331+'37'!$H$332+'37'!$I$332</f>
        <v>797226</v>
      </c>
      <c r="E34" s="601">
        <f ca="1">'38'!$H$331+'38'!$I$331+'38'!$H$332+'38'!$I$332</f>
        <v>642187</v>
      </c>
      <c r="F34" s="601">
        <f ca="1">'50'!$H$331+'50'!$I$331+'50'!$H$332+'50'!$I$332</f>
        <v>134786</v>
      </c>
      <c r="G34" s="601">
        <f ca="1">'39'!$H$331+'39'!$I$331+'39'!$H$332+'39'!$I$332</f>
        <v>384580</v>
      </c>
      <c r="H34" s="601">
        <f ca="1">'45'!$H$331+'45'!$I$331+'45'!$H$332+'45'!$I$332</f>
        <v>45470</v>
      </c>
      <c r="I34" s="601">
        <f ca="1">'43'!$H$331+'43'!$I$331+'43'!$H$332+'43'!$I$332</f>
        <v>488451</v>
      </c>
      <c r="J34" s="601">
        <f ca="1">'46'!$H$331+'46'!$I$331+'46'!$H$332+'46'!$I$332</f>
        <v>612403</v>
      </c>
      <c r="K34" s="601">
        <f ca="1">'44'!$H$331+'44'!$I$331+'44'!$H$332+'44'!$I$332</f>
        <v>595264</v>
      </c>
      <c r="L34" s="601">
        <f ca="1">'41'!$H$331+'41'!$I$331+'41'!$H$332+'41'!$I$332</f>
        <v>23264</v>
      </c>
      <c r="M34" s="601">
        <f ca="1">'51'!$H$331+'51'!$I$331+'51'!$H$332+'51'!$I$332</f>
        <v>677038</v>
      </c>
      <c r="N34" s="601">
        <f ca="1">'47'!$H$331+'47'!$I$331+'47'!$H$332+'47'!$I$332</f>
        <v>410512</v>
      </c>
      <c r="O34" s="601">
        <f ca="1">'52'!$H$331+'52'!$I$331+'52'!$H$332+'52'!$I$332</f>
        <v>142957</v>
      </c>
      <c r="P34" s="601">
        <f ca="1">'42'!$H$331+'42'!$I$331+'42'!$H$332+'42'!$I$332</f>
        <v>355678</v>
      </c>
      <c r="Q34" s="601">
        <f ca="1">'49'!$H$331+'49'!$I$331+'49'!$H$332+'49'!$I$332</f>
        <v>117712</v>
      </c>
      <c r="R34" s="601">
        <f ca="1">'40'!$H$331+'40'!$I$331+'40'!$H$332+'40'!$I$332</f>
        <v>129090</v>
      </c>
      <c r="S34" s="191">
        <f t="shared" si="1"/>
        <v>5675884</v>
      </c>
      <c r="U34" s="180">
        <f>F8+G8</f>
        <v>5675884</v>
      </c>
    </row>
    <row r="35" spans="1:21" s="181" customFormat="1" ht="11.25">
      <c r="A35" s="595" t="s">
        <v>564</v>
      </c>
      <c r="B35" s="596" t="s">
        <v>560</v>
      </c>
      <c r="C35" s="191">
        <f ca="1">-('48'!$H$333+'48'!$I$333)</f>
        <v>94656</v>
      </c>
      <c r="D35" s="191">
        <f ca="1">-('37'!$H$333+'37'!$I$333)</f>
        <v>753435</v>
      </c>
      <c r="E35" s="191">
        <f ca="1">-('38'!$H$333+'38'!$I$333)</f>
        <v>546412</v>
      </c>
      <c r="F35" s="191">
        <f ca="1">-('50'!$H$333+'50'!$I$333)</f>
        <v>89494</v>
      </c>
      <c r="G35" s="191">
        <f ca="1">-('39'!$H$333+'39'!$I$333)</f>
        <v>341246</v>
      </c>
      <c r="H35" s="191">
        <f ca="1">-('45'!$H$333+'45'!$I$333)</f>
        <v>28088</v>
      </c>
      <c r="I35" s="191">
        <f ca="1">-('43'!$H$333+'43'!$I$333)</f>
        <v>403546</v>
      </c>
      <c r="J35" s="191">
        <f ca="1">-('46'!$H$333+'46'!$I$333)</f>
        <v>598893</v>
      </c>
      <c r="K35" s="191">
        <f ca="1">-('44'!$H$333+'44'!$I$333)</f>
        <v>455586</v>
      </c>
      <c r="L35" s="191">
        <f ca="1">-('41'!$H$333+'41'!$I$333)</f>
        <v>21898</v>
      </c>
      <c r="M35" s="191">
        <f ca="1">-('51'!$H$333+'51'!$I$333)</f>
        <v>549985</v>
      </c>
      <c r="N35" s="191">
        <f ca="1">-('47'!$H$333+'47'!$I$333)</f>
        <v>356266</v>
      </c>
      <c r="O35" s="191">
        <f ca="1">-('52'!$H$333+'52'!$I$333)</f>
        <v>110429</v>
      </c>
      <c r="P35" s="191">
        <f ca="1">-('42'!$H$333+'42'!$I$333)</f>
        <v>350165</v>
      </c>
      <c r="Q35" s="191">
        <f ca="1">-('49'!$H$333+'49'!$I$333)</f>
        <v>107749</v>
      </c>
      <c r="R35" s="191">
        <f ca="1">-('40'!$H$333+'40'!$I$333)</f>
        <v>129090</v>
      </c>
      <c r="S35" s="191">
        <f t="shared" si="1"/>
        <v>4936938</v>
      </c>
      <c r="U35" s="180">
        <f>F9+G9</f>
        <v>4936938</v>
      </c>
    </row>
    <row r="36" spans="1:21" s="181" customFormat="1" ht="11.25">
      <c r="A36" s="597" t="s">
        <v>565</v>
      </c>
      <c r="B36" s="598" t="s">
        <v>561</v>
      </c>
      <c r="C36" s="603">
        <f ca="1">C35/C34</f>
        <v>0.79365452014824012</v>
      </c>
      <c r="D36" s="603">
        <f t="shared" ref="D36:S36" si="3">D35/D34</f>
        <v>0.94507078293984392</v>
      </c>
      <c r="E36" s="603">
        <f t="shared" si="3"/>
        <v>0.85086119775081093</v>
      </c>
      <c r="F36" s="603">
        <f t="shared" si="3"/>
        <v>0.66397103556749215</v>
      </c>
      <c r="G36" s="603">
        <f t="shared" si="3"/>
        <v>0.88732123355348691</v>
      </c>
      <c r="H36" s="603">
        <f t="shared" si="3"/>
        <v>0.61772597316912248</v>
      </c>
      <c r="I36" s="603">
        <f t="shared" si="3"/>
        <v>0.82617498991710525</v>
      </c>
      <c r="J36" s="603">
        <f t="shared" si="3"/>
        <v>0.97793936345837629</v>
      </c>
      <c r="K36" s="603">
        <f t="shared" si="3"/>
        <v>0.7653511719169982</v>
      </c>
      <c r="L36" s="603">
        <f t="shared" si="3"/>
        <v>0.94128266850068776</v>
      </c>
      <c r="M36" s="603">
        <f t="shared" si="3"/>
        <v>0.81233992774408526</v>
      </c>
      <c r="N36" s="603">
        <f t="shared" si="3"/>
        <v>0.8678576996531161</v>
      </c>
      <c r="O36" s="603">
        <f t="shared" si="3"/>
        <v>0.77246304832921786</v>
      </c>
      <c r="P36" s="603">
        <f t="shared" si="3"/>
        <v>0.984500025303786</v>
      </c>
      <c r="Q36" s="603">
        <f t="shared" si="3"/>
        <v>0.91536122060622538</v>
      </c>
      <c r="R36" s="603">
        <f t="shared" si="3"/>
        <v>1</v>
      </c>
      <c r="S36" s="603">
        <f t="shared" si="3"/>
        <v>0.86980953099111957</v>
      </c>
    </row>
    <row r="37" spans="1:21" s="181" customFormat="1" ht="11.25">
      <c r="A37" s="593">
        <v>72</v>
      </c>
      <c r="B37" s="594" t="s">
        <v>454</v>
      </c>
      <c r="C37" s="601">
        <f ca="1">'48'!$H$339+'48'!$I$339</f>
        <v>170053</v>
      </c>
      <c r="D37" s="601">
        <f ca="1">'37'!$H$339+'37'!$I$339</f>
        <v>545451</v>
      </c>
      <c r="E37" s="601">
        <f ca="1">'38'!$H$339+'38'!$I$339</f>
        <v>471396</v>
      </c>
      <c r="F37" s="601">
        <f ca="1">'50'!$H$339+'50'!$I$339</f>
        <v>119920</v>
      </c>
      <c r="G37" s="601">
        <f ca="1">'39'!$H$339+'39'!$I$339</f>
        <v>269115</v>
      </c>
      <c r="H37" s="601">
        <f ca="1">'45'!$H$339+'45'!$I$339</f>
        <v>25960</v>
      </c>
      <c r="I37" s="601">
        <f ca="1">'43'!$H$339+'43'!$I$339</f>
        <v>175853</v>
      </c>
      <c r="J37" s="601">
        <f ca="1">'46'!$H$339+'46'!$I$339</f>
        <v>337309</v>
      </c>
      <c r="K37" s="601">
        <f ca="1">'44'!$H$339+'44'!$I$339</f>
        <v>251557</v>
      </c>
      <c r="L37" s="601">
        <f ca="1">'41'!$H$339+'41'!$I$339</f>
        <v>62485</v>
      </c>
      <c r="M37" s="601">
        <f ca="1">'51'!$H$339+'51'!$I$339</f>
        <v>393618</v>
      </c>
      <c r="N37" s="601">
        <f ca="1">'47'!$H$339+'47'!$I$339</f>
        <v>255081</v>
      </c>
      <c r="O37" s="601">
        <f ca="1">'52'!$H$339+'52'!$I$339</f>
        <v>108747</v>
      </c>
      <c r="P37" s="601">
        <f ca="1">'42'!$H$339+'42'!$I$339</f>
        <v>182578</v>
      </c>
      <c r="Q37" s="601">
        <f ca="1">'49'!$H$339+'49'!$I$339</f>
        <v>97194</v>
      </c>
      <c r="R37" s="601">
        <f ca="1">'40'!$H$339+'40'!$I$339</f>
        <v>63081</v>
      </c>
      <c r="S37" s="191">
        <f t="shared" si="1"/>
        <v>3529398</v>
      </c>
      <c r="U37" s="180">
        <f>F12+G12</f>
        <v>3529398</v>
      </c>
    </row>
    <row r="38" spans="1:21" s="181" customFormat="1" ht="11.25">
      <c r="A38" s="595" t="s">
        <v>566</v>
      </c>
      <c r="B38" s="596" t="s">
        <v>560</v>
      </c>
      <c r="C38" s="191">
        <f ca="1">-('48'!$H$340+'48'!$I$340)</f>
        <v>170053</v>
      </c>
      <c r="D38" s="191">
        <f ca="1">-('37'!$H$340+'37'!$I$340)</f>
        <v>534176</v>
      </c>
      <c r="E38" s="191">
        <f ca="1">-('38'!$H$340+'38'!$I$340)</f>
        <v>462951</v>
      </c>
      <c r="F38" s="191">
        <f ca="1">-('50'!$H$340+'50'!$I$340)</f>
        <v>109314</v>
      </c>
      <c r="G38" s="191">
        <f ca="1">-('39'!$H$340+'39'!$I$340)</f>
        <v>246209</v>
      </c>
      <c r="H38" s="191">
        <f ca="1">-('45'!$H$340+'45'!$I$340)</f>
        <v>24310</v>
      </c>
      <c r="I38" s="191">
        <f ca="1">-('43'!$H$340+'43'!$I$340)</f>
        <v>141659</v>
      </c>
      <c r="J38" s="191">
        <f ca="1">-('46'!$H$340+'46'!$I$340)</f>
        <v>331953</v>
      </c>
      <c r="K38" s="191">
        <f ca="1">-('44'!$H$340+'44'!$I$340)</f>
        <v>235060</v>
      </c>
      <c r="L38" s="191">
        <f ca="1">-('41'!$H$340+'41'!$I$340)</f>
        <v>47940</v>
      </c>
      <c r="M38" s="191">
        <f ca="1">-('51'!$H$340+'51'!$I$340)</f>
        <v>393618</v>
      </c>
      <c r="N38" s="191">
        <f ca="1">-('47'!$H$340+'47'!$I$340)</f>
        <v>254716</v>
      </c>
      <c r="O38" s="191">
        <f ca="1">-('52'!$H$340+'52'!$I$340)</f>
        <v>94666</v>
      </c>
      <c r="P38" s="191">
        <f ca="1">-('42'!$H$340+'42'!$I$340)</f>
        <v>180343</v>
      </c>
      <c r="Q38" s="191">
        <f ca="1">-('49'!$H$340+'49'!$I$340)</f>
        <v>97164</v>
      </c>
      <c r="R38" s="191">
        <f ca="1">-('40'!$H$340+'40'!$I$340)</f>
        <v>57789</v>
      </c>
      <c r="S38" s="191">
        <f t="shared" si="1"/>
        <v>3381921</v>
      </c>
      <c r="U38" s="180">
        <f>F13+G13</f>
        <v>3381921</v>
      </c>
    </row>
    <row r="39" spans="1:21" s="181" customFormat="1" ht="11.25">
      <c r="A39" s="597" t="s">
        <v>567</v>
      </c>
      <c r="B39" s="598" t="s">
        <v>561</v>
      </c>
      <c r="C39" s="603">
        <f>C38/C37</f>
        <v>1</v>
      </c>
      <c r="D39" s="603">
        <f t="shared" ref="D39:S39" si="4">D38/D37</f>
        <v>0.9793290323053766</v>
      </c>
      <c r="E39" s="603">
        <f t="shared" si="4"/>
        <v>0.98208512588142449</v>
      </c>
      <c r="F39" s="603">
        <f t="shared" si="4"/>
        <v>0.91155770513675782</v>
      </c>
      <c r="G39" s="603">
        <f>G38/G37</f>
        <v>0.91488397153633205</v>
      </c>
      <c r="H39" s="603">
        <f>H38/H37</f>
        <v>0.93644067796610164</v>
      </c>
      <c r="I39" s="603">
        <f t="shared" si="4"/>
        <v>0.805553502072754</v>
      </c>
      <c r="J39" s="603">
        <f t="shared" si="4"/>
        <v>0.98412138425004969</v>
      </c>
      <c r="K39" s="603">
        <f t="shared" si="4"/>
        <v>0.9344204295646712</v>
      </c>
      <c r="L39" s="603">
        <f t="shared" si="4"/>
        <v>0.76722413379211007</v>
      </c>
      <c r="M39" s="603">
        <f t="shared" si="4"/>
        <v>1</v>
      </c>
      <c r="N39" s="603">
        <f t="shared" si="4"/>
        <v>0.99856908197788152</v>
      </c>
      <c r="O39" s="603">
        <f t="shared" si="4"/>
        <v>0.87051596825659561</v>
      </c>
      <c r="P39" s="603">
        <f t="shared" si="4"/>
        <v>0.9877586565741765</v>
      </c>
      <c r="Q39" s="603">
        <f t="shared" si="4"/>
        <v>0.9996913389715415</v>
      </c>
      <c r="R39" s="603">
        <f t="shared" si="4"/>
        <v>0.91610786132115851</v>
      </c>
      <c r="S39" s="603">
        <f t="shared" si="4"/>
        <v>0.95821468703727941</v>
      </c>
    </row>
    <row r="40" spans="1:21" s="181" customFormat="1" ht="11.25">
      <c r="A40" s="578"/>
    </row>
    <row r="41" spans="1:21" s="181" customFormat="1">
      <c r="A41" s="1021" t="s">
        <v>571</v>
      </c>
      <c r="B41" s="1022"/>
      <c r="C41" s="604">
        <f>C33*C50+C36*C51+C39*C52</f>
        <v>0.86805198156417773</v>
      </c>
      <c r="D41" s="604">
        <f t="shared" ref="D41:S41" si="5">D33*D50+D36*D51+D39*D52</f>
        <v>0.87794516786195531</v>
      </c>
      <c r="E41" s="604">
        <f t="shared" si="5"/>
        <v>0.86662512882775811</v>
      </c>
      <c r="F41" s="604">
        <f t="shared" si="5"/>
        <v>0.80472355351867664</v>
      </c>
      <c r="G41" s="604">
        <f t="shared" si="5"/>
        <v>0.83546045691433246</v>
      </c>
      <c r="H41" s="604">
        <f t="shared" si="5"/>
        <v>0.75541023558082865</v>
      </c>
      <c r="I41" s="604">
        <f t="shared" si="5"/>
        <v>0.77494067043074188</v>
      </c>
      <c r="J41" s="604">
        <f t="shared" si="5"/>
        <v>0.88046124358652822</v>
      </c>
      <c r="K41" s="604">
        <f t="shared" si="5"/>
        <v>0.78977028718183884</v>
      </c>
      <c r="L41" s="604">
        <f t="shared" si="5"/>
        <v>0.84150418110324232</v>
      </c>
      <c r="M41" s="604">
        <f t="shared" si="5"/>
        <v>0.81357267196359939</v>
      </c>
      <c r="N41" s="604">
        <f t="shared" si="5"/>
        <v>0.87082548731781917</v>
      </c>
      <c r="O41" s="604">
        <f t="shared" si="5"/>
        <v>0.71558636552407118</v>
      </c>
      <c r="P41" s="604">
        <f t="shared" si="5"/>
        <v>0.84489005778761739</v>
      </c>
      <c r="Q41" s="604">
        <f t="shared" si="5"/>
        <v>0.88749200081498425</v>
      </c>
      <c r="R41" s="604">
        <f t="shared" si="5"/>
        <v>0.91675231552438141</v>
      </c>
      <c r="S41" s="604">
        <f t="shared" si="5"/>
        <v>0.8407604030216993</v>
      </c>
    </row>
    <row r="42" spans="1:21">
      <c r="A42" s="1028" t="s">
        <v>569</v>
      </c>
      <c r="B42" s="1029"/>
      <c r="C42" s="180">
        <f>C31+C34+C37-C32-C35-C38</f>
        <v>92041</v>
      </c>
      <c r="D42" s="180">
        <f t="shared" ref="D42:R42" si="6">D31+D34+D37-D32-D35-D38</f>
        <v>286683</v>
      </c>
      <c r="E42" s="180">
        <f t="shared" si="6"/>
        <v>250024</v>
      </c>
      <c r="F42" s="180">
        <f t="shared" si="6"/>
        <v>116408</v>
      </c>
      <c r="G42" s="180">
        <f t="shared" si="6"/>
        <v>209008</v>
      </c>
      <c r="H42" s="180">
        <f t="shared" si="6"/>
        <v>30109</v>
      </c>
      <c r="I42" s="180">
        <f t="shared" si="6"/>
        <v>255389</v>
      </c>
      <c r="J42" s="180">
        <f t="shared" si="6"/>
        <v>193027</v>
      </c>
      <c r="K42" s="180">
        <f t="shared" si="6"/>
        <v>296163</v>
      </c>
      <c r="L42" s="180">
        <f t="shared" si="6"/>
        <v>31198</v>
      </c>
      <c r="M42" s="180">
        <f t="shared" si="6"/>
        <v>324501</v>
      </c>
      <c r="N42" s="180">
        <f t="shared" si="6"/>
        <v>146870</v>
      </c>
      <c r="O42" s="180">
        <f t="shared" si="6"/>
        <v>151351</v>
      </c>
      <c r="P42" s="180">
        <f t="shared" si="6"/>
        <v>161773</v>
      </c>
      <c r="Q42" s="180">
        <f t="shared" si="6"/>
        <v>39206</v>
      </c>
      <c r="R42" s="180">
        <f t="shared" si="6"/>
        <v>27701</v>
      </c>
      <c r="S42" s="191">
        <f>SUM(C42:R42)</f>
        <v>2611452</v>
      </c>
      <c r="U42" s="180">
        <f>U31+U34+U37-U32-U35-U38</f>
        <v>2611452</v>
      </c>
    </row>
    <row r="43" spans="1:21" ht="25.5" customHeight="1">
      <c r="A43" s="1030" t="s">
        <v>570</v>
      </c>
      <c r="B43" s="1022"/>
      <c r="C43" s="180">
        <f ca="1">'DA-RésultatsCommunesComparés'!D$22+'DA-RésultatsCommunesComparés'!D$27</f>
        <v>44211.521405472638</v>
      </c>
      <c r="D43" s="180">
        <f ca="1">'DA-RésultatsCommunesComparés'!E$22+'DA-RésultatsCommunesComparés'!E$27</f>
        <v>120634.73537549407</v>
      </c>
      <c r="E43" s="180">
        <f ca="1">'DA-RésultatsCommunesComparés'!F$22+'DA-RésultatsCommunesComparés'!F$27</f>
        <v>104298.00675675676</v>
      </c>
      <c r="F43" s="180">
        <f ca="1">'DA-RésultatsCommunesComparés'!G$22+'DA-RésultatsCommunesComparés'!G$27</f>
        <v>36858.097761194033</v>
      </c>
      <c r="G43" s="180">
        <f ca="1">'DA-RésultatsCommunesComparés'!H$22+'DA-RésultatsCommunesComparés'!H$27</f>
        <v>84442.505555555559</v>
      </c>
      <c r="H43" s="180">
        <f ca="1">'DA-RésultatsCommunesComparés'!I$22+'DA-RésultatsCommunesComparés'!I$27</f>
        <v>6701.2079365079371</v>
      </c>
      <c r="I43" s="180">
        <f ca="1">'DA-RésultatsCommunesComparés'!J$22+'DA-RésultatsCommunesComparés'!J$27</f>
        <v>56214.031746031746</v>
      </c>
      <c r="J43" s="180">
        <f ca="1">'DA-RésultatsCommunesComparés'!K$22+'DA-RésultatsCommunesComparés'!K$27</f>
        <v>93791.437719298236</v>
      </c>
      <c r="K43" s="180">
        <f ca="1">'DA-RésultatsCommunesComparés'!L$22+'DA-RésultatsCommunesComparés'!L$27</f>
        <v>68423.526018380537</v>
      </c>
      <c r="L43" s="180">
        <f ca="1">'DA-RésultatsCommunesComparés'!M$22+'DA-RésultatsCommunesComparés'!M$27</f>
        <v>14513.409508547011</v>
      </c>
      <c r="M43" s="180">
        <f ca="1">'DA-RésultatsCommunesComparés'!N$22+'DA-RésultatsCommunesComparés'!N$27</f>
        <v>81502.291538461548</v>
      </c>
      <c r="N43" s="180">
        <f ca="1">'DA-RésultatsCommunesComparés'!O$22+'DA-RésultatsCommunesComparés'!O$27</f>
        <v>54477.267910447757</v>
      </c>
      <c r="O43" s="180">
        <f ca="1">'DA-RésultatsCommunesComparés'!P$22+'DA-RésultatsCommunesComparés'!P$27</f>
        <v>42667.363934426234</v>
      </c>
      <c r="P43" s="180">
        <f ca="1">'DA-RésultatsCommunesComparés'!Q$22+'DA-RésultatsCommunesComparés'!Q$27</f>
        <v>66808.714393939401</v>
      </c>
      <c r="Q43" s="180">
        <f ca="1">'DA-RésultatsCommunesComparés'!R$22+'DA-RésultatsCommunesComparés'!R$27</f>
        <v>22812.844354838708</v>
      </c>
      <c r="R43" s="180">
        <f ca="1">'DA-RésultatsCommunesComparés'!S$22+'DA-RésultatsCommunesComparés'!S$27</f>
        <v>23382.42</v>
      </c>
      <c r="S43" s="180">
        <f ca="1">'DA-RésultatsCommunesComparés'!T$22+'DA-RésultatsCommunesComparés'!T$27</f>
        <v>921739.38191535207</v>
      </c>
    </row>
    <row r="44" spans="1:21" ht="24.75" customHeight="1">
      <c r="A44" s="1019" t="s">
        <v>568</v>
      </c>
      <c r="B44" s="1020"/>
      <c r="C44" s="605">
        <f>C42/C43</f>
        <v>2.081832904049461</v>
      </c>
      <c r="D44" s="605">
        <f t="shared" ref="D44:S44" si="7">D42/D43</f>
        <v>2.3764548337396794</v>
      </c>
      <c r="E44" s="605">
        <f t="shared" si="7"/>
        <v>2.3972078448546443</v>
      </c>
      <c r="F44" s="605">
        <f t="shared" si="7"/>
        <v>3.1582747637768738</v>
      </c>
      <c r="G44" s="605">
        <f t="shared" si="7"/>
        <v>2.4751515676248093</v>
      </c>
      <c r="H44" s="605">
        <f t="shared" si="7"/>
        <v>4.4930705456798714</v>
      </c>
      <c r="I44" s="605">
        <f t="shared" si="7"/>
        <v>4.5431539433751498</v>
      </c>
      <c r="J44" s="605">
        <f t="shared" si="7"/>
        <v>2.058045005959892</v>
      </c>
      <c r="K44" s="605">
        <f t="shared" si="7"/>
        <v>4.3283796850872909</v>
      </c>
      <c r="L44" s="605">
        <f t="shared" si="7"/>
        <v>2.1495982719723687</v>
      </c>
      <c r="M44" s="605">
        <f t="shared" si="7"/>
        <v>3.9814954141119521</v>
      </c>
      <c r="N44" s="605">
        <f t="shared" si="7"/>
        <v>2.6959868883555553</v>
      </c>
      <c r="O44" s="605">
        <f t="shared" si="7"/>
        <v>3.5472310928935125</v>
      </c>
      <c r="P44" s="605">
        <f t="shared" si="7"/>
        <v>2.4214356086258615</v>
      </c>
      <c r="Q44" s="605">
        <f t="shared" si="7"/>
        <v>1.7185932359059044</v>
      </c>
      <c r="R44" s="605">
        <f t="shared" si="7"/>
        <v>1.1846934577344861</v>
      </c>
      <c r="S44" s="605">
        <f t="shared" si="7"/>
        <v>2.833178283620112</v>
      </c>
    </row>
    <row r="49" spans="2:19" s="181" customFormat="1" ht="11.25">
      <c r="B49" s="181" t="s">
        <v>572</v>
      </c>
    </row>
    <row r="50" spans="2:19" s="181" customFormat="1" ht="11.25">
      <c r="B50" s="181" t="s">
        <v>562</v>
      </c>
      <c r="C50" s="542">
        <f>C31/C53</f>
        <v>0.5852384399796432</v>
      </c>
      <c r="D50" s="542">
        <f t="shared" ref="D50:S50" si="8">D31/D53</f>
        <v>0.42835739876234935</v>
      </c>
      <c r="E50" s="542">
        <f t="shared" si="8"/>
        <v>0.40596107107878177</v>
      </c>
      <c r="F50" s="542">
        <f t="shared" si="8"/>
        <v>0.5727262509666694</v>
      </c>
      <c r="G50" s="542">
        <f t="shared" si="8"/>
        <v>0.48538488183521483</v>
      </c>
      <c r="H50" s="542">
        <f t="shared" si="8"/>
        <v>0.41974004874086107</v>
      </c>
      <c r="I50" s="542">
        <f t="shared" si="8"/>
        <v>0.41458789192104428</v>
      </c>
      <c r="J50" s="542">
        <f t="shared" si="8"/>
        <v>0.41185745294206899</v>
      </c>
      <c r="K50" s="542">
        <f t="shared" si="8"/>
        <v>0.39888866725962352</v>
      </c>
      <c r="L50" s="542">
        <f t="shared" si="8"/>
        <v>0.56436765258740695</v>
      </c>
      <c r="M50" s="542">
        <f t="shared" si="8"/>
        <v>0.38490316724404383</v>
      </c>
      <c r="N50" s="542">
        <f t="shared" si="8"/>
        <v>0.41460031715346413</v>
      </c>
      <c r="O50" s="542">
        <f t="shared" si="8"/>
        <v>0.52700643238479306</v>
      </c>
      <c r="P50" s="542">
        <f t="shared" si="8"/>
        <v>0.48391352663628512</v>
      </c>
      <c r="Q50" s="542">
        <f t="shared" si="8"/>
        <v>0.3832922493277815</v>
      </c>
      <c r="R50" s="542">
        <f t="shared" si="8"/>
        <v>0.42248327593357254</v>
      </c>
      <c r="S50" s="542">
        <f t="shared" si="8"/>
        <v>0.43868568300255728</v>
      </c>
    </row>
    <row r="51" spans="2:19" s="181" customFormat="1" ht="11.25">
      <c r="B51" s="181" t="s">
        <v>573</v>
      </c>
      <c r="C51" s="542">
        <f>C34/C53</f>
        <v>0.17097719893055027</v>
      </c>
      <c r="D51" s="542">
        <f t="shared" ref="D51:S51" si="9">D34/D53</f>
        <v>0.3394177038962366</v>
      </c>
      <c r="E51" s="542">
        <f t="shared" si="9"/>
        <v>0.34257354651348876</v>
      </c>
      <c r="F51" s="542">
        <f t="shared" si="9"/>
        <v>0.22610586141357683</v>
      </c>
      <c r="G51" s="542">
        <f t="shared" si="9"/>
        <v>0.30275691590697967</v>
      </c>
      <c r="H51" s="542">
        <f t="shared" si="9"/>
        <v>0.36937449228269698</v>
      </c>
      <c r="I51" s="542">
        <f t="shared" si="9"/>
        <v>0.43044318505273788</v>
      </c>
      <c r="J51" s="542">
        <f t="shared" si="9"/>
        <v>0.37925208931330567</v>
      </c>
      <c r="K51" s="542">
        <f t="shared" si="9"/>
        <v>0.42254494913608359</v>
      </c>
      <c r="L51" s="542">
        <f t="shared" si="9"/>
        <v>0.11818856115181012</v>
      </c>
      <c r="M51" s="542">
        <f t="shared" si="9"/>
        <v>0.38896146797423919</v>
      </c>
      <c r="N51" s="542">
        <f t="shared" si="9"/>
        <v>0.36105186593713745</v>
      </c>
      <c r="O51" s="542">
        <f t="shared" si="9"/>
        <v>0.26863991611403532</v>
      </c>
      <c r="P51" s="542">
        <f t="shared" si="9"/>
        <v>0.34102844124925574</v>
      </c>
      <c r="Q51" s="542">
        <f t="shared" si="9"/>
        <v>0.33779374585692434</v>
      </c>
      <c r="R51" s="542">
        <f t="shared" si="9"/>
        <v>0.38794424710146236</v>
      </c>
      <c r="S51" s="542">
        <f t="shared" si="9"/>
        <v>0.34610074420498071</v>
      </c>
    </row>
    <row r="52" spans="2:19" s="181" customFormat="1" ht="11.25">
      <c r="B52" s="181" t="s">
        <v>574</v>
      </c>
      <c r="C52" s="542">
        <f>C37/C53</f>
        <v>0.24378436108980653</v>
      </c>
      <c r="D52" s="542">
        <f t="shared" ref="D52:S52" si="10">D37/D53</f>
        <v>0.23222489734141405</v>
      </c>
      <c r="E52" s="542">
        <f t="shared" si="10"/>
        <v>0.25146538240772948</v>
      </c>
      <c r="F52" s="542">
        <f t="shared" si="10"/>
        <v>0.20116788761975377</v>
      </c>
      <c r="G52" s="542">
        <f t="shared" si="10"/>
        <v>0.21185820225780549</v>
      </c>
      <c r="H52" s="542">
        <f t="shared" si="10"/>
        <v>0.21088545897644193</v>
      </c>
      <c r="I52" s="542">
        <f t="shared" si="10"/>
        <v>0.15496892302621781</v>
      </c>
      <c r="J52" s="542">
        <f t="shared" si="10"/>
        <v>0.20889045774462539</v>
      </c>
      <c r="K52" s="542">
        <f t="shared" si="10"/>
        <v>0.17856638360429286</v>
      </c>
      <c r="L52" s="542">
        <f t="shared" si="10"/>
        <v>0.31744378626078296</v>
      </c>
      <c r="M52" s="542">
        <f t="shared" si="10"/>
        <v>0.22613536478171697</v>
      </c>
      <c r="N52" s="542">
        <f t="shared" si="10"/>
        <v>0.22434781690939842</v>
      </c>
      <c r="O52" s="542">
        <f t="shared" si="10"/>
        <v>0.20435365150117166</v>
      </c>
      <c r="P52" s="542">
        <f t="shared" si="10"/>
        <v>0.17505803211445917</v>
      </c>
      <c r="Q52" s="542">
        <f t="shared" si="10"/>
        <v>0.27891400481529416</v>
      </c>
      <c r="R52" s="542">
        <f t="shared" si="10"/>
        <v>0.1895724769649651</v>
      </c>
      <c r="S52" s="542">
        <f t="shared" si="10"/>
        <v>0.21521357279246203</v>
      </c>
    </row>
    <row r="53" spans="2:19" s="181" customFormat="1" ht="11.25">
      <c r="B53" s="181" t="s">
        <v>368</v>
      </c>
      <c r="C53" s="180">
        <f>C31+C34+C37</f>
        <v>697555</v>
      </c>
      <c r="D53" s="180">
        <f t="shared" ref="D53:S53" si="11">D31+D34+D37</f>
        <v>2348805</v>
      </c>
      <c r="E53" s="180">
        <f t="shared" si="11"/>
        <v>1874596</v>
      </c>
      <c r="F53" s="180">
        <f t="shared" si="11"/>
        <v>596119</v>
      </c>
      <c r="G53" s="180">
        <f t="shared" si="11"/>
        <v>1270260</v>
      </c>
      <c r="H53" s="180">
        <f t="shared" si="11"/>
        <v>123100</v>
      </c>
      <c r="I53" s="180">
        <f t="shared" si="11"/>
        <v>1134763</v>
      </c>
      <c r="J53" s="180">
        <f t="shared" si="11"/>
        <v>1614765</v>
      </c>
      <c r="K53" s="180">
        <f t="shared" si="11"/>
        <v>1408759</v>
      </c>
      <c r="L53" s="180">
        <f t="shared" si="11"/>
        <v>196838</v>
      </c>
      <c r="M53" s="180">
        <f t="shared" si="11"/>
        <v>1740630</v>
      </c>
      <c r="N53" s="180">
        <f t="shared" si="11"/>
        <v>1136989</v>
      </c>
      <c r="O53" s="180">
        <f t="shared" si="11"/>
        <v>532151</v>
      </c>
      <c r="P53" s="180">
        <f t="shared" si="11"/>
        <v>1042957</v>
      </c>
      <c r="Q53" s="180">
        <f t="shared" si="11"/>
        <v>348473</v>
      </c>
      <c r="R53" s="180">
        <f t="shared" si="11"/>
        <v>332754</v>
      </c>
      <c r="S53" s="180">
        <f t="shared" si="11"/>
        <v>16399514</v>
      </c>
    </row>
  </sheetData>
  <mergeCells count="8">
    <mergeCell ref="A44:B44"/>
    <mergeCell ref="A41:B41"/>
    <mergeCell ref="A1:G1"/>
    <mergeCell ref="A21:G21"/>
    <mergeCell ref="A29:B29"/>
    <mergeCell ref="A28:L28"/>
    <mergeCell ref="A42:B42"/>
    <mergeCell ref="A43:B43"/>
  </mergeCells>
  <phoneticPr fontId="33" type="noConversion"/>
  <pageMargins left="0.78740157499999996" right="0.78740157499999996" top="0.984251969" bottom="0.984251969" header="0.4921259845" footer="0.4921259845"/>
  <pageSetup paperSize="9" scale="71"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K61"/>
  <sheetViews>
    <sheetView tabSelected="1" topLeftCell="A22" workbookViewId="0">
      <selection activeCell="I31" sqref="I31"/>
    </sheetView>
  </sheetViews>
  <sheetFormatPr baseColWidth="10" defaultRowHeight="13.5"/>
  <cols>
    <col min="1" max="1" width="4.85546875" style="626" customWidth="1"/>
    <col min="2" max="2" width="27.42578125" style="171" customWidth="1"/>
    <col min="3" max="6" width="11.42578125" style="171"/>
    <col min="7" max="7" width="12" style="171" customWidth="1"/>
    <col min="8" max="8" width="1.28515625" style="171" customWidth="1"/>
    <col min="9" max="9" width="55" style="645" customWidth="1"/>
    <col min="10" max="10" width="5.85546875" style="171" customWidth="1"/>
    <col min="11" max="16384" width="11.42578125" style="171"/>
  </cols>
  <sheetData>
    <row r="1" spans="1:10" s="177" customFormat="1" ht="12.75">
      <c r="A1" s="1031" t="s">
        <v>614</v>
      </c>
      <c r="B1" s="1032"/>
      <c r="C1" s="1032"/>
      <c r="D1" s="1032"/>
      <c r="E1" s="1032"/>
      <c r="F1" s="1032"/>
      <c r="G1" s="1032"/>
      <c r="I1" s="181"/>
    </row>
    <row r="2" spans="1:10" s="177" customFormat="1" ht="12.75">
      <c r="A2" s="255"/>
      <c r="B2" s="254"/>
      <c r="C2" s="256">
        <v>2005</v>
      </c>
      <c r="D2" s="256">
        <v>2006</v>
      </c>
      <c r="E2" s="256">
        <v>2007</v>
      </c>
      <c r="F2" s="256">
        <v>2008</v>
      </c>
      <c r="G2" s="256">
        <v>2009</v>
      </c>
      <c r="I2" s="181"/>
    </row>
    <row r="3" spans="1:10" s="177" customFormat="1" ht="12.75">
      <c r="A3" s="620" t="s">
        <v>474</v>
      </c>
      <c r="B3" s="1033" t="s">
        <v>473</v>
      </c>
      <c r="C3" s="1034"/>
      <c r="D3" s="1034"/>
      <c r="E3" s="1034"/>
      <c r="F3" s="1034"/>
      <c r="G3" s="1035"/>
      <c r="I3" s="181"/>
    </row>
    <row r="4" spans="1:10" s="177" customFormat="1" ht="12.75">
      <c r="A4" s="621"/>
      <c r="B4" s="609" t="s">
        <v>353</v>
      </c>
      <c r="C4" s="612">
        <f ca="1">'2009'!E117</f>
        <v>2418577</v>
      </c>
      <c r="D4" s="612">
        <f ca="1">'2009'!F117</f>
        <v>2465649</v>
      </c>
      <c r="E4" s="612">
        <f ca="1">'2009'!G117</f>
        <v>2792876</v>
      </c>
      <c r="F4" s="612">
        <f ca="1">'2009'!H117</f>
        <v>2588692</v>
      </c>
      <c r="G4" s="612">
        <f ca="1">'2009'!I117</f>
        <v>2456608</v>
      </c>
      <c r="I4" s="181" t="s">
        <v>472</v>
      </c>
    </row>
    <row r="5" spans="1:10" s="177" customFormat="1" ht="36" customHeight="1">
      <c r="A5" s="621"/>
      <c r="B5" s="613" t="s">
        <v>629</v>
      </c>
      <c r="C5" s="630">
        <f ca="1">'2009'!E$15+'2009'!E$12+'2009'!E$13+'2009'!E$17+'2009'!E$18+CoefficientMoyen!F109</f>
        <v>45529789.896551028</v>
      </c>
      <c r="D5" s="630">
        <f ca="1">'2009'!F$15+'2009'!F$12+'2009'!F$13+'2009'!F$17+'2009'!F$18+CoefficientMoyen!F87</f>
        <v>48332656.599555291</v>
      </c>
      <c r="E5" s="630">
        <f ca="1">'2009'!G$15+'2009'!G$12+'2009'!G$13+'2009'!G$17+'2009'!G$18+CoefficientMoyen!F65</f>
        <v>49734415.763566896</v>
      </c>
      <c r="F5" s="630">
        <f ca="1">'2009'!H$15+'2009'!H$12+'2009'!H$13+'2009'!H$17+'2009'!H$18+CoefficientMoyen!F43</f>
        <v>50891769.410393894</v>
      </c>
      <c r="G5" s="630">
        <f ca="1">'2009'!I$15+'2009'!I$12+'2009'!I$13+'2009'!I$17+'2009'!I$18+CoefficientMoyen!F21</f>
        <v>50878970.781141326</v>
      </c>
      <c r="I5" s="643" t="s">
        <v>615</v>
      </c>
    </row>
    <row r="6" spans="1:10" s="177" customFormat="1" ht="25.5">
      <c r="A6" s="621"/>
      <c r="B6" s="615" t="s">
        <v>616</v>
      </c>
      <c r="C6" s="641">
        <f>C4/C5</f>
        <v>5.312075907873258E-2</v>
      </c>
      <c r="D6" s="641">
        <f>D4/D5</f>
        <v>5.1014141855026576E-2</v>
      </c>
      <c r="E6" s="641">
        <f>E4/E5</f>
        <v>5.6155801915460123E-2</v>
      </c>
      <c r="F6" s="641">
        <f>F4/F5</f>
        <v>5.0866614189116754E-2</v>
      </c>
      <c r="G6" s="641">
        <f>G4/G5</f>
        <v>4.8283366630336014E-2</v>
      </c>
      <c r="I6" s="644"/>
    </row>
    <row r="7" spans="1:10" s="177" customFormat="1" ht="12.75">
      <c r="A7" s="627"/>
      <c r="B7" s="642" t="s">
        <v>4</v>
      </c>
      <c r="C7" s="641">
        <f>C4/C15</f>
        <v>2.9942544580906241E-2</v>
      </c>
      <c r="D7" s="641">
        <f>D4/D15</f>
        <v>3.0049836815054572E-2</v>
      </c>
      <c r="E7" s="641">
        <f>E4/E15</f>
        <v>3.3096510355443032E-2</v>
      </c>
      <c r="F7" s="641">
        <f>F4/F15</f>
        <v>3.1473250803058517E-2</v>
      </c>
      <c r="G7" s="641">
        <f>G4/G15</f>
        <v>2.9441584274702535E-2</v>
      </c>
      <c r="I7" s="383" t="s">
        <v>6</v>
      </c>
    </row>
    <row r="8" spans="1:10" s="177" customFormat="1" ht="45.75" thickBot="1">
      <c r="A8" s="622"/>
      <c r="B8" s="647" t="s">
        <v>12</v>
      </c>
      <c r="C8" s="648">
        <f>C6/C7*$J$8</f>
        <v>7.0963586859089628E-2</v>
      </c>
      <c r="D8" s="648">
        <f>D6/D7*$J$8</f>
        <v>6.7906048434138805E-2</v>
      </c>
      <c r="E8" s="648">
        <f>E6/E7*$J$8</f>
        <v>6.7869151535759745E-2</v>
      </c>
      <c r="F8" s="648">
        <f>F6/F7*$J$8</f>
        <v>6.4647423308651197E-2</v>
      </c>
      <c r="G8" s="648">
        <f>G6/G7*$J$8</f>
        <v>6.5598870196429127E-2</v>
      </c>
      <c r="I8" s="649" t="s">
        <v>7</v>
      </c>
      <c r="J8" s="650">
        <v>0.04</v>
      </c>
    </row>
    <row r="9" spans="1:10" s="177" customFormat="1" ht="12.75">
      <c r="A9" s="639" t="s">
        <v>475</v>
      </c>
      <c r="B9" s="1036" t="s">
        <v>617</v>
      </c>
      <c r="C9" s="1037"/>
      <c r="D9" s="1037"/>
      <c r="E9" s="1037"/>
      <c r="F9" s="1037"/>
      <c r="G9" s="1037"/>
      <c r="I9" s="181"/>
    </row>
    <row r="10" spans="1:10" s="177" customFormat="1" ht="12.75">
      <c r="A10" s="636"/>
      <c r="B10" s="637" t="s">
        <v>618</v>
      </c>
      <c r="C10" s="638">
        <f ca="1">'2009'!E365</f>
        <v>826123</v>
      </c>
      <c r="D10" s="638">
        <f ca="1">'2009'!F365</f>
        <v>835033</v>
      </c>
      <c r="E10" s="638">
        <f ca="1">'2009'!G365</f>
        <v>982152</v>
      </c>
      <c r="F10" s="638">
        <f ca="1">'2009'!H365</f>
        <v>1402122</v>
      </c>
      <c r="G10" s="638">
        <f ca="1">'2009'!I365</f>
        <v>1334983</v>
      </c>
      <c r="I10" s="181" t="s">
        <v>620</v>
      </c>
    </row>
    <row r="11" spans="1:10" s="177" customFormat="1" ht="12.75">
      <c r="A11" s="621"/>
      <c r="B11" s="609" t="s">
        <v>619</v>
      </c>
      <c r="C11" s="610">
        <f ca="1">'2009'!E$366</f>
        <v>1892073</v>
      </c>
      <c r="D11" s="610">
        <f ca="1">'2009'!F$366</f>
        <v>1460432</v>
      </c>
      <c r="E11" s="610">
        <f ca="1">'2009'!G$366</f>
        <v>1578252</v>
      </c>
      <c r="F11" s="610">
        <f ca="1">'2009'!H$366</f>
        <v>1674484</v>
      </c>
      <c r="G11" s="610">
        <f ca="1">'2009'!I$366</f>
        <v>1438182</v>
      </c>
      <c r="I11" s="181" t="s">
        <v>621</v>
      </c>
    </row>
    <row r="12" spans="1:10" s="177" customFormat="1" ht="38.25">
      <c r="A12" s="621"/>
      <c r="B12" s="615" t="s">
        <v>622</v>
      </c>
      <c r="C12" s="617">
        <f>C10/C5</f>
        <v>1.8144669717937364E-2</v>
      </c>
      <c r="D12" s="617">
        <f>D10/D5</f>
        <v>1.7276786726589392E-2</v>
      </c>
      <c r="E12" s="617">
        <f>E10/E5</f>
        <v>1.974793480371953E-2</v>
      </c>
      <c r="F12" s="617">
        <f>F10/F5</f>
        <v>2.7551056216835668E-2</v>
      </c>
      <c r="G12" s="617">
        <f>G10/G5</f>
        <v>2.6238404187508085E-2</v>
      </c>
      <c r="I12" s="181"/>
    </row>
    <row r="13" spans="1:10" s="177" customFormat="1" ht="27.75" customHeight="1" thickBot="1">
      <c r="A13" s="622"/>
      <c r="B13" s="616" t="s">
        <v>623</v>
      </c>
      <c r="C13" s="618">
        <f>C11/C5</f>
        <v>4.1556813776189382E-2</v>
      </c>
      <c r="D13" s="618">
        <f>D11/D5</f>
        <v>3.0216257552319967E-2</v>
      </c>
      <c r="E13" s="618">
        <f>E11/E5</f>
        <v>3.1733598872516637E-2</v>
      </c>
      <c r="F13" s="618">
        <f>F11/F5</f>
        <v>3.2902844986521754E-2</v>
      </c>
      <c r="G13" s="618">
        <f>G11/G5</f>
        <v>2.8266727449861723E-2</v>
      </c>
      <c r="I13" s="181"/>
    </row>
    <row r="14" spans="1:10" s="177" customFormat="1" ht="12.75">
      <c r="A14" s="624" t="s">
        <v>477</v>
      </c>
      <c r="B14" s="1038" t="s">
        <v>476</v>
      </c>
      <c r="C14" s="1039"/>
      <c r="D14" s="1039"/>
      <c r="E14" s="1039"/>
      <c r="F14" s="1039"/>
      <c r="G14" s="1040"/>
      <c r="I14" s="181"/>
    </row>
    <row r="15" spans="1:10" s="177" customFormat="1" ht="26.25" customHeight="1">
      <c r="A15" s="621"/>
      <c r="B15" s="619" t="s">
        <v>5</v>
      </c>
      <c r="C15" s="264">
        <f ca="1">'2009'!E$50+'2009'!E$51</f>
        <v>80773930</v>
      </c>
      <c r="D15" s="264">
        <f ca="1">'2009'!F$50+'2009'!F$51</f>
        <v>82051993</v>
      </c>
      <c r="E15" s="264">
        <f ca="1">'2009'!G$50+'2009'!G$51</f>
        <v>84385815</v>
      </c>
      <c r="F15" s="264">
        <f ca="1">'2009'!H$50+'2009'!H$51</f>
        <v>82250544</v>
      </c>
      <c r="G15" s="264">
        <f ca="1">'2009'!I$50+'2009'!I$51</f>
        <v>83440075</v>
      </c>
      <c r="I15" s="383" t="s">
        <v>8</v>
      </c>
      <c r="J15" s="646"/>
    </row>
    <row r="16" spans="1:10" s="177" customFormat="1" ht="48.75" customHeight="1">
      <c r="A16" s="627"/>
      <c r="B16" s="628" t="s">
        <v>625</v>
      </c>
      <c r="C16" s="631">
        <f ca="1">'2009'!E$32+'2009'!E$33-'DA-IndicateursGlobaux'!C$41</f>
        <v>20381082</v>
      </c>
      <c r="D16" s="631">
        <f ca="1">'2009'!F$32+'2009'!F$33-'DA-IndicateursGlobaux'!D$41</f>
        <v>18828412</v>
      </c>
      <c r="E16" s="631">
        <f ca="1">'2009'!G$32+'2009'!G$33-'DA-IndicateursGlobaux'!E$41</f>
        <v>19038169</v>
      </c>
      <c r="F16" s="631">
        <f ca="1">'2009'!H$32+'2009'!H$33-'DA-IndicateursGlobaux'!F$41</f>
        <v>15793970</v>
      </c>
      <c r="G16" s="631">
        <f ca="1">'2009'!I$32+'2009'!I$33-'DA-IndicateursGlobaux'!G$41</f>
        <v>15621930</v>
      </c>
      <c r="I16" s="383" t="s">
        <v>660</v>
      </c>
    </row>
    <row r="17" spans="1:11" s="177" customFormat="1" ht="27" customHeight="1">
      <c r="A17" s="627"/>
      <c r="B17" s="628" t="s">
        <v>626</v>
      </c>
      <c r="C17" s="631">
        <f>C15-C16</f>
        <v>60392848</v>
      </c>
      <c r="D17" s="631">
        <f>D15-D16</f>
        <v>63223581</v>
      </c>
      <c r="E17" s="631">
        <f>E15-E16</f>
        <v>65347646</v>
      </c>
      <c r="F17" s="631">
        <f>F15-F16</f>
        <v>66456574</v>
      </c>
      <c r="G17" s="631">
        <f>G15-G16</f>
        <v>67818145</v>
      </c>
      <c r="I17" s="383" t="s">
        <v>627</v>
      </c>
    </row>
    <row r="18" spans="1:11" s="177" customFormat="1" ht="26.25" thickBot="1">
      <c r="A18" s="622"/>
      <c r="B18" s="611" t="s">
        <v>624</v>
      </c>
      <c r="C18" s="614">
        <f>C17/C5</f>
        <v>1.3264468853737206</v>
      </c>
      <c r="D18" s="614">
        <f>D17/D5</f>
        <v>1.3080924047651401</v>
      </c>
      <c r="E18" s="614">
        <f>E17/E5</f>
        <v>1.3139321131398638</v>
      </c>
      <c r="F18" s="614">
        <f>F17/F5</f>
        <v>1.3058412935909283</v>
      </c>
      <c r="G18" s="614">
        <f>G17/G5</f>
        <v>1.3329307562396153</v>
      </c>
      <c r="I18" s="644"/>
    </row>
    <row r="19" spans="1:11" s="177" customFormat="1" ht="12.75">
      <c r="A19" s="639" t="s">
        <v>478</v>
      </c>
      <c r="B19" s="1038" t="s">
        <v>406</v>
      </c>
      <c r="C19" s="1041"/>
      <c r="D19" s="1041"/>
      <c r="E19" s="1041"/>
      <c r="F19" s="1041"/>
      <c r="G19" s="1042"/>
      <c r="I19" s="181"/>
    </row>
    <row r="20" spans="1:11" s="177" customFormat="1" ht="60" customHeight="1">
      <c r="A20" s="621"/>
      <c r="B20" s="613" t="s">
        <v>630</v>
      </c>
      <c r="C20" s="266">
        <f ca="1">CoefficientMoyen!$F109*$J$20</f>
        <v>29267495.527585719</v>
      </c>
      <c r="D20" s="266">
        <f ca="1">CoefficientMoyen!$F87*$J$20</f>
        <v>29917026.719688702</v>
      </c>
      <c r="E20" s="266">
        <f ca="1">CoefficientMoyen!$F65*$J$20</f>
        <v>31346571.734496824</v>
      </c>
      <c r="F20" s="266">
        <f ca="1">CoefficientMoyen!$F43*$J$20</f>
        <v>31777130.287275724</v>
      </c>
      <c r="G20" s="266">
        <f ca="1">CoefficientMoyen!$F21*$J$20</f>
        <v>32744626.446798924</v>
      </c>
      <c r="I20" s="383" t="s">
        <v>0</v>
      </c>
      <c r="J20" s="629">
        <v>0.7</v>
      </c>
    </row>
    <row r="21" spans="1:11" s="177" customFormat="1" ht="25.5" customHeight="1">
      <c r="A21" s="621"/>
      <c r="B21" s="613" t="s">
        <v>456</v>
      </c>
      <c r="C21" s="632">
        <f ca="1">'DA-RésultatsGlobauxComparés'!D$18</f>
        <v>29819504</v>
      </c>
      <c r="D21" s="632">
        <f ca="1">'DA-RésultatsGlobauxComparés'!E$18</f>
        <v>27193287</v>
      </c>
      <c r="E21" s="632">
        <f ca="1">'DA-RésultatsGlobauxComparés'!F$18</f>
        <v>29179674.200000003</v>
      </c>
      <c r="F21" s="632">
        <f ca="1">'DA-RésultatsGlobauxComparés'!G$18</f>
        <v>29469839</v>
      </c>
      <c r="G21" s="632">
        <f ca="1">'DA-RésultatsGlobauxComparés'!H$18</f>
        <v>30839002</v>
      </c>
      <c r="I21" s="383" t="s">
        <v>9</v>
      </c>
      <c r="J21" s="629"/>
    </row>
    <row r="22" spans="1:11" s="177" customFormat="1" ht="41.25" customHeight="1">
      <c r="A22" s="621"/>
      <c r="B22" s="613" t="s">
        <v>628</v>
      </c>
      <c r="C22" s="633">
        <f>C20-C21</f>
        <v>-552008.47241428122</v>
      </c>
      <c r="D22" s="266">
        <f>D20-D21</f>
        <v>2723739.7196887024</v>
      </c>
      <c r="E22" s="266">
        <f>E20-E21</f>
        <v>2166897.5344968215</v>
      </c>
      <c r="F22" s="266">
        <f>F20-F21</f>
        <v>2307291.2872757241</v>
      </c>
      <c r="G22" s="266">
        <f>G20-G21</f>
        <v>1905624.4467989244</v>
      </c>
      <c r="I22" s="187" t="s">
        <v>10</v>
      </c>
    </row>
    <row r="23" spans="1:11" s="177" customFormat="1" ht="15.75" customHeight="1">
      <c r="A23" s="627"/>
      <c r="B23" s="854" t="s">
        <v>664</v>
      </c>
      <c r="C23" s="853">
        <f ca="1">'2009'!E$118</f>
        <v>3747926</v>
      </c>
      <c r="D23" s="853">
        <f ca="1">'2009'!F$118</f>
        <v>5153381</v>
      </c>
      <c r="E23" s="853">
        <f ca="1">'2009'!G$118</f>
        <v>5204190</v>
      </c>
      <c r="F23" s="853">
        <f ca="1">'2009'!H$118</f>
        <v>5648118</v>
      </c>
      <c r="G23" s="853">
        <f ca="1">'2009'!I$118</f>
        <v>5519191</v>
      </c>
      <c r="I23" s="187"/>
    </row>
    <row r="24" spans="1:11" s="177" customFormat="1" ht="57" customHeight="1">
      <c r="A24" s="627"/>
      <c r="B24" s="854" t="s">
        <v>662</v>
      </c>
      <c r="C24" s="853">
        <f>C22+C23</f>
        <v>3195917.5275857188</v>
      </c>
      <c r="D24" s="853">
        <f>D22+D23</f>
        <v>7877120.7196887024</v>
      </c>
      <c r="E24" s="853">
        <f>E22+E23</f>
        <v>7371087.5344968215</v>
      </c>
      <c r="F24" s="853">
        <f>F22+F23</f>
        <v>7955409.2872757241</v>
      </c>
      <c r="G24" s="853">
        <f>G22+G23</f>
        <v>7424815.4467989244</v>
      </c>
      <c r="I24" s="187"/>
    </row>
    <row r="25" spans="1:11" s="177" customFormat="1" ht="51.75" customHeight="1" thickBot="1">
      <c r="A25" s="634"/>
      <c r="B25" s="635" t="s">
        <v>1</v>
      </c>
      <c r="C25" s="855">
        <f>C17/C24</f>
        <v>18.896873113500636</v>
      </c>
      <c r="D25" s="855">
        <f>D17/D24</f>
        <v>8.0262297925654416</v>
      </c>
      <c r="E25" s="855">
        <f>E17/E24</f>
        <v>8.8654008915471216</v>
      </c>
      <c r="F25" s="855">
        <f>F17/F24</f>
        <v>8.3536335592807198</v>
      </c>
      <c r="G25" s="855">
        <f>G17/G24</f>
        <v>9.1339839334644441</v>
      </c>
      <c r="I25" s="383" t="s">
        <v>11</v>
      </c>
    </row>
    <row r="26" spans="1:11" s="177" customFormat="1" ht="42.75" customHeight="1">
      <c r="A26" s="623"/>
      <c r="B26" s="655" t="s">
        <v>665</v>
      </c>
      <c r="C26" s="856">
        <f>C22+C4-(C4/C7*$J$26)</f>
        <v>-1364388.6724142814</v>
      </c>
      <c r="D26" s="857">
        <f>D22+D4-(D4/D7*$J$26)</f>
        <v>1907308.9996887022</v>
      </c>
      <c r="E26" s="857">
        <f>E22+E4-(E4/E7*$J$26)</f>
        <v>1584340.9344968214</v>
      </c>
      <c r="F26" s="857">
        <f>F22+F4-(F4/F7*$J$26)</f>
        <v>1605961.5272757239</v>
      </c>
      <c r="G26" s="857">
        <f>G22+G4-(G4/G7*$J$26)</f>
        <v>1024629.4467989244</v>
      </c>
      <c r="I26" s="383" t="s">
        <v>13</v>
      </c>
      <c r="J26" s="651">
        <f>J8</f>
        <v>0.04</v>
      </c>
    </row>
    <row r="27" spans="1:11" s="177" customFormat="1" ht="57.75" customHeight="1">
      <c r="A27" s="929"/>
      <c r="B27" s="854" t="s">
        <v>686</v>
      </c>
      <c r="C27" s="930">
        <f>C26+C23</f>
        <v>2383537.3275857186</v>
      </c>
      <c r="D27" s="930">
        <f>D26+D23</f>
        <v>7060689.9996887017</v>
      </c>
      <c r="E27" s="930">
        <f>E26+E23</f>
        <v>6788530.9344968218</v>
      </c>
      <c r="F27" s="930">
        <f>F26+F23</f>
        <v>7254079.5272757243</v>
      </c>
      <c r="G27" s="930">
        <f>G26+G23</f>
        <v>6543820.4467989244</v>
      </c>
      <c r="I27" s="383"/>
      <c r="J27" s="651"/>
    </row>
    <row r="28" spans="1:11" s="177" customFormat="1" ht="18" customHeight="1" thickBot="1">
      <c r="A28" s="622"/>
      <c r="B28" s="656" t="s">
        <v>14</v>
      </c>
      <c r="C28" s="855">
        <f>C17/C27</f>
        <v>25.337487817391064</v>
      </c>
      <c r="D28" s="931">
        <f>D17/D27</f>
        <v>8.9543063075687304</v>
      </c>
      <c r="E28" s="931">
        <f>E17/E27</f>
        <v>9.6261837252486036</v>
      </c>
      <c r="F28" s="931">
        <f>F17/F27</f>
        <v>9.1612690142312001</v>
      </c>
      <c r="G28" s="931">
        <f>G17/G27</f>
        <v>10.363692823077834</v>
      </c>
      <c r="I28" s="383"/>
      <c r="J28" s="651"/>
    </row>
    <row r="29" spans="1:11" s="177" customFormat="1" ht="33" customHeight="1">
      <c r="A29" s="652"/>
      <c r="B29" s="653"/>
      <c r="C29" s="654"/>
      <c r="D29" s="654"/>
      <c r="E29" s="654"/>
      <c r="F29" s="654"/>
      <c r="G29" s="654"/>
      <c r="I29" s="383"/>
      <c r="J29" s="651"/>
    </row>
    <row r="30" spans="1:11" s="177" customFormat="1" ht="33" customHeight="1">
      <c r="A30" s="652"/>
      <c r="B30" s="653"/>
      <c r="C30" s="654"/>
      <c r="D30" s="654"/>
      <c r="E30" s="654"/>
      <c r="F30" s="654"/>
      <c r="G30" s="654"/>
      <c r="I30" s="383"/>
      <c r="J30" s="651"/>
    </row>
    <row r="31" spans="1:11" s="177" customFormat="1" ht="13.5" customHeight="1">
      <c r="A31" s="640"/>
      <c r="B31" s="934" t="s">
        <v>2</v>
      </c>
      <c r="C31" s="934"/>
      <c r="D31" s="934"/>
      <c r="E31" s="934"/>
      <c r="F31" s="934"/>
      <c r="G31" s="934"/>
      <c r="I31" s="181"/>
    </row>
    <row r="32" spans="1:11" s="177" customFormat="1" ht="12.75">
      <c r="A32" s="245"/>
      <c r="C32" s="440">
        <v>2005</v>
      </c>
      <c r="D32" s="440">
        <v>2006</v>
      </c>
      <c r="E32" s="440">
        <v>2007</v>
      </c>
      <c r="F32" s="440">
        <v>2008</v>
      </c>
      <c r="G32" s="440">
        <v>2009</v>
      </c>
      <c r="I32" s="181"/>
      <c r="K32" s="179">
        <f>C22</f>
        <v>-552008.47241428122</v>
      </c>
    </row>
    <row r="33" spans="1:11" s="177" customFormat="1" ht="12.75">
      <c r="A33" s="245"/>
      <c r="I33" s="181"/>
      <c r="K33" s="179">
        <f>C4</f>
        <v>2418577</v>
      </c>
    </row>
    <row r="34" spans="1:11" s="177" customFormat="1" ht="15" customHeight="1">
      <c r="A34" s="245">
        <v>21</v>
      </c>
      <c r="B34" s="186" t="s">
        <v>409</v>
      </c>
      <c r="C34" s="179">
        <f ca="1">'2009'!E50</f>
        <v>5651826</v>
      </c>
      <c r="D34" s="179">
        <f ca="1">'2009'!F50</f>
        <v>7806163</v>
      </c>
      <c r="E34" s="179">
        <f ca="1">'2009'!G50</f>
        <v>6933949</v>
      </c>
      <c r="F34" s="179">
        <f ca="1">'2009'!H50</f>
        <v>2693540</v>
      </c>
      <c r="G34" s="179">
        <f ca="1">'2009'!I50</f>
        <v>2143447</v>
      </c>
      <c r="I34" s="181"/>
      <c r="K34" s="179">
        <f>K32+K33</f>
        <v>1866568.5275857188</v>
      </c>
    </row>
    <row r="35" spans="1:11" s="177" customFormat="1" ht="15" customHeight="1">
      <c r="A35" s="245">
        <v>22</v>
      </c>
      <c r="B35" s="186" t="s">
        <v>413</v>
      </c>
      <c r="C35" s="179">
        <f ca="1">'2009'!E51</f>
        <v>75122104</v>
      </c>
      <c r="D35" s="179">
        <f ca="1">'2009'!F51</f>
        <v>74245830</v>
      </c>
      <c r="E35" s="179">
        <f ca="1">'2009'!G51</f>
        <v>77451866</v>
      </c>
      <c r="F35" s="179">
        <f ca="1">'2009'!H51</f>
        <v>79557004</v>
      </c>
      <c r="G35" s="179">
        <f ca="1">'2009'!I51</f>
        <v>81296628</v>
      </c>
      <c r="I35" s="181"/>
      <c r="K35" s="177">
        <f>C4/C7*J26</f>
        <v>3230957.2</v>
      </c>
    </row>
    <row r="36" spans="1:11" s="177" customFormat="1" ht="15" customHeight="1">
      <c r="A36" s="245"/>
      <c r="B36" s="442" t="s">
        <v>410</v>
      </c>
      <c r="C36" s="443">
        <f ca="1">SUM(C34:C35)</f>
        <v>80773930</v>
      </c>
      <c r="D36" s="443">
        <f ca="1">SUM(D34:D35)</f>
        <v>82051993</v>
      </c>
      <c r="E36" s="443">
        <f ca="1">SUM(E34:E35)</f>
        <v>84385815</v>
      </c>
      <c r="F36" s="443">
        <f ca="1">SUM(F34:F35)</f>
        <v>82250544</v>
      </c>
      <c r="G36" s="443">
        <f ca="1">SUM(G34:G35)</f>
        <v>83440075</v>
      </c>
      <c r="I36" s="181"/>
      <c r="K36" s="179">
        <f>K34-K35</f>
        <v>-1364388.6724142814</v>
      </c>
    </row>
    <row r="37" spans="1:11" s="177" customFormat="1" ht="27" customHeight="1">
      <c r="A37" s="625" t="s">
        <v>522</v>
      </c>
      <c r="B37" s="442" t="s">
        <v>523</v>
      </c>
      <c r="C37" s="443">
        <f ca="1">'2009'!E32+'2009'!E33+'DA-IndicateursGlobaux'!C38</f>
        <v>20381082</v>
      </c>
      <c r="D37" s="443">
        <f ca="1">'2009'!F32+'2009'!F33+'DA-IndicateursGlobaux'!D38</f>
        <v>18828412</v>
      </c>
      <c r="E37" s="443">
        <f ca="1">'2009'!G32+'2009'!G33+'DA-IndicateursGlobaux'!E38</f>
        <v>19038169</v>
      </c>
      <c r="F37" s="443">
        <f ca="1">'2009'!H32+'2009'!H33+'DA-IndicateursGlobaux'!F38</f>
        <v>15793970</v>
      </c>
      <c r="G37" s="443">
        <f ca="1">'2009'!I32+'2009'!I33+'DA-IndicateursGlobaux'!G38</f>
        <v>15621930</v>
      </c>
      <c r="I37" s="181"/>
    </row>
    <row r="38" spans="1:11" s="177" customFormat="1" ht="12.75">
      <c r="A38" s="245"/>
      <c r="B38" s="444" t="s">
        <v>411</v>
      </c>
      <c r="C38" s="445">
        <f>-C41</f>
        <v>-22782936</v>
      </c>
      <c r="D38" s="445">
        <f>-D41</f>
        <v>-23398601</v>
      </c>
      <c r="E38" s="445">
        <f>-E41</f>
        <v>-28953593</v>
      </c>
      <c r="F38" s="445">
        <f>-F41</f>
        <v>-29130847</v>
      </c>
      <c r="G38" s="445">
        <f>-G41</f>
        <v>-29397338</v>
      </c>
      <c r="I38" s="181"/>
    </row>
    <row r="39" spans="1:11" s="177" customFormat="1" ht="12.75">
      <c r="A39" s="245"/>
      <c r="B39" s="499" t="s">
        <v>524</v>
      </c>
      <c r="C39" s="446">
        <f>C36-C37</f>
        <v>60392848</v>
      </c>
      <c r="D39" s="446">
        <f>D36-D37</f>
        <v>63223581</v>
      </c>
      <c r="E39" s="446">
        <f>E36-E37</f>
        <v>65347646</v>
      </c>
      <c r="F39" s="446">
        <f>F36-F37</f>
        <v>66456574</v>
      </c>
      <c r="G39" s="446">
        <f>G36-G37</f>
        <v>67818145</v>
      </c>
      <c r="I39" s="181"/>
    </row>
    <row r="40" spans="1:11" s="177" customFormat="1" ht="12.75">
      <c r="A40" s="245"/>
      <c r="I40" s="181"/>
    </row>
    <row r="41" spans="1:11" s="177" customFormat="1" ht="12.75">
      <c r="A41" s="245"/>
      <c r="B41" s="439" t="s">
        <v>412</v>
      </c>
      <c r="C41" s="443">
        <f>SUM(C42:C57)</f>
        <v>22782936</v>
      </c>
      <c r="D41" s="443">
        <f>SUM(D42:D62)</f>
        <v>23398601</v>
      </c>
      <c r="E41" s="443">
        <f>SUM(E42:E62)</f>
        <v>28953593</v>
      </c>
      <c r="F41" s="443">
        <f>SUM(F42:F57)</f>
        <v>29130847</v>
      </c>
      <c r="G41" s="443">
        <f>SUM(G42:G62)</f>
        <v>29397338</v>
      </c>
      <c r="I41" s="181"/>
    </row>
    <row r="42" spans="1:11" s="177" customFormat="1" ht="12.75">
      <c r="A42" s="440">
        <v>37</v>
      </c>
      <c r="B42" s="178" t="s">
        <v>284</v>
      </c>
      <c r="C42" s="441">
        <v>1922004</v>
      </c>
      <c r="D42" s="441">
        <v>1976526</v>
      </c>
      <c r="E42" s="441">
        <v>7041774</v>
      </c>
      <c r="F42" s="441">
        <v>7252111</v>
      </c>
      <c r="G42" s="441">
        <v>7424411</v>
      </c>
      <c r="I42" s="181"/>
    </row>
    <row r="43" spans="1:11" s="177" customFormat="1" ht="12.75">
      <c r="A43" s="440">
        <v>38</v>
      </c>
      <c r="B43" s="178" t="s">
        <v>300</v>
      </c>
      <c r="C43" s="441">
        <v>984861</v>
      </c>
      <c r="D43" s="441">
        <v>961749</v>
      </c>
      <c r="E43" s="441">
        <v>938639</v>
      </c>
      <c r="F43" s="441">
        <v>915987</v>
      </c>
      <c r="G43" s="441">
        <v>873835</v>
      </c>
      <c r="I43" s="181"/>
    </row>
    <row r="44" spans="1:11" s="177" customFormat="1" ht="12.75">
      <c r="A44" s="440">
        <v>39</v>
      </c>
      <c r="B44" s="178" t="s">
        <v>301</v>
      </c>
      <c r="C44" s="441">
        <v>921039</v>
      </c>
      <c r="D44" s="441">
        <v>921039</v>
      </c>
      <c r="E44" s="441">
        <v>921039</v>
      </c>
      <c r="F44" s="441">
        <v>921039</v>
      </c>
      <c r="G44" s="441">
        <v>921039</v>
      </c>
      <c r="I44" s="181"/>
    </row>
    <row r="45" spans="1:11" s="177" customFormat="1" ht="12.75">
      <c r="A45" s="440">
        <v>40</v>
      </c>
      <c r="B45" s="178" t="s">
        <v>302</v>
      </c>
      <c r="C45" s="441">
        <v>716000</v>
      </c>
      <c r="D45" s="441">
        <v>720200</v>
      </c>
      <c r="E45" s="441">
        <v>734856</v>
      </c>
      <c r="F45" s="441">
        <v>775406</v>
      </c>
      <c r="G45" s="441">
        <v>755473</v>
      </c>
      <c r="I45" s="181"/>
    </row>
    <row r="46" spans="1:11" s="177" customFormat="1" ht="12.75">
      <c r="A46" s="440">
        <v>41</v>
      </c>
      <c r="B46" s="178" t="s">
        <v>303</v>
      </c>
      <c r="C46" s="441">
        <v>2319694</v>
      </c>
      <c r="D46" s="441">
        <v>2375742</v>
      </c>
      <c r="E46" s="441">
        <v>2338912</v>
      </c>
      <c r="F46" s="441">
        <v>2324878</v>
      </c>
      <c r="G46" s="441">
        <v>2281936</v>
      </c>
      <c r="I46" s="181"/>
    </row>
    <row r="47" spans="1:11" s="177" customFormat="1" ht="12.75">
      <c r="A47" s="440">
        <v>42</v>
      </c>
      <c r="B47" s="178" t="s">
        <v>304</v>
      </c>
      <c r="C47" s="441">
        <v>2153085</v>
      </c>
      <c r="D47" s="441">
        <v>2194949</v>
      </c>
      <c r="E47" s="441">
        <v>2191735</v>
      </c>
      <c r="F47" s="441">
        <v>2186385</v>
      </c>
      <c r="G47" s="441">
        <v>2246654</v>
      </c>
      <c r="I47" s="181"/>
    </row>
    <row r="48" spans="1:11" s="177" customFormat="1" ht="12.75">
      <c r="A48" s="440">
        <v>43</v>
      </c>
      <c r="B48" s="178" t="s">
        <v>305</v>
      </c>
      <c r="C48" s="441">
        <v>3672318</v>
      </c>
      <c r="D48" s="441">
        <v>3639218</v>
      </c>
      <c r="E48" s="441">
        <v>3606118</v>
      </c>
      <c r="F48" s="441">
        <v>3573018</v>
      </c>
      <c r="G48" s="441">
        <v>3648537</v>
      </c>
      <c r="I48" s="181"/>
    </row>
    <row r="49" spans="1:9" s="177" customFormat="1" ht="12.75">
      <c r="A49" s="440">
        <v>44</v>
      </c>
      <c r="B49" s="178" t="s">
        <v>306</v>
      </c>
      <c r="C49" s="441">
        <v>3051359</v>
      </c>
      <c r="D49" s="441">
        <v>3124415</v>
      </c>
      <c r="E49" s="441">
        <v>3445016</v>
      </c>
      <c r="F49" s="441">
        <v>3487003</v>
      </c>
      <c r="G49" s="441">
        <v>3528913</v>
      </c>
      <c r="I49" s="181"/>
    </row>
    <row r="50" spans="1:9" s="177" customFormat="1" ht="12.75">
      <c r="A50" s="440">
        <v>45</v>
      </c>
      <c r="B50" s="178" t="s">
        <v>307</v>
      </c>
      <c r="C50" s="441">
        <v>544400</v>
      </c>
      <c r="D50" s="441">
        <v>556400</v>
      </c>
      <c r="E50" s="441">
        <v>555800</v>
      </c>
      <c r="F50" s="441">
        <v>554600</v>
      </c>
      <c r="G50" s="441">
        <v>554600</v>
      </c>
      <c r="I50" s="181"/>
    </row>
    <row r="51" spans="1:9" s="177" customFormat="1" ht="12.75">
      <c r="A51" s="440">
        <v>46</v>
      </c>
      <c r="B51" s="178" t="s">
        <v>308</v>
      </c>
      <c r="C51" s="441">
        <v>3911070</v>
      </c>
      <c r="D51" s="441">
        <v>3947698</v>
      </c>
      <c r="E51" s="441">
        <v>4271675</v>
      </c>
      <c r="F51" s="441">
        <v>4270925</v>
      </c>
      <c r="G51" s="441">
        <v>4313091</v>
      </c>
      <c r="I51" s="181"/>
    </row>
    <row r="52" spans="1:9" s="177" customFormat="1" ht="12.75">
      <c r="A52" s="440">
        <v>47</v>
      </c>
      <c r="B52" s="178" t="s">
        <v>309</v>
      </c>
      <c r="C52" s="441">
        <v>1580895</v>
      </c>
      <c r="D52" s="441">
        <v>1566306</v>
      </c>
      <c r="E52" s="441">
        <v>1551715</v>
      </c>
      <c r="F52" s="441">
        <v>1537125</v>
      </c>
      <c r="G52" s="441">
        <v>1522535</v>
      </c>
      <c r="I52" s="181"/>
    </row>
    <row r="53" spans="1:9" s="177" customFormat="1" ht="12.75">
      <c r="A53" s="440">
        <v>48</v>
      </c>
      <c r="B53" s="178" t="s">
        <v>310</v>
      </c>
      <c r="C53" s="441">
        <v>39724</v>
      </c>
      <c r="D53" s="441">
        <v>39724</v>
      </c>
      <c r="E53" s="441">
        <v>39724</v>
      </c>
      <c r="F53" s="441">
        <v>39724</v>
      </c>
      <c r="G53" s="441">
        <v>39724</v>
      </c>
      <c r="I53" s="181"/>
    </row>
    <row r="54" spans="1:9" s="177" customFormat="1" ht="12.75">
      <c r="A54" s="440">
        <v>49</v>
      </c>
      <c r="B54" s="178" t="s">
        <v>407</v>
      </c>
      <c r="C54" s="441">
        <v>50000</v>
      </c>
      <c r="D54" s="441">
        <v>50000</v>
      </c>
      <c r="E54" s="441">
        <v>50000</v>
      </c>
      <c r="F54" s="441">
        <v>50000</v>
      </c>
      <c r="G54" s="441">
        <v>50000</v>
      </c>
      <c r="I54" s="181"/>
    </row>
    <row r="55" spans="1:9" s="177" customFormat="1" ht="12.75">
      <c r="A55" s="440">
        <v>50</v>
      </c>
      <c r="B55" s="178" t="s">
        <v>312</v>
      </c>
      <c r="C55" s="441">
        <v>8944</v>
      </c>
      <c r="D55" s="441">
        <v>350192</v>
      </c>
      <c r="E55" s="441">
        <v>385247</v>
      </c>
      <c r="F55" s="441">
        <v>374403</v>
      </c>
      <c r="G55" s="441">
        <v>381447</v>
      </c>
      <c r="I55" s="181"/>
    </row>
    <row r="56" spans="1:9" s="177" customFormat="1" ht="12.75">
      <c r="A56" s="440">
        <v>51</v>
      </c>
      <c r="B56" s="178" t="s">
        <v>408</v>
      </c>
      <c r="C56" s="441">
        <v>193482</v>
      </c>
      <c r="D56" s="441">
        <v>193482</v>
      </c>
      <c r="E56" s="441">
        <v>193482</v>
      </c>
      <c r="F56" s="441">
        <v>193482</v>
      </c>
      <c r="G56" s="441">
        <v>193482</v>
      </c>
      <c r="I56" s="181"/>
    </row>
    <row r="57" spans="1:9" s="177" customFormat="1" ht="12.75">
      <c r="A57" s="440">
        <v>52</v>
      </c>
      <c r="B57" s="178" t="s">
        <v>314</v>
      </c>
      <c r="C57" s="441">
        <v>714061</v>
      </c>
      <c r="D57" s="441">
        <v>780961</v>
      </c>
      <c r="E57" s="441">
        <v>687861</v>
      </c>
      <c r="F57" s="441">
        <v>674761</v>
      </c>
      <c r="G57" s="441">
        <v>661661</v>
      </c>
      <c r="I57" s="181"/>
    </row>
    <row r="58" spans="1:9" s="177" customFormat="1" ht="12.75">
      <c r="A58" s="245"/>
      <c r="B58" s="178"/>
      <c r="F58" s="441"/>
      <c r="G58" s="441"/>
      <c r="I58" s="181"/>
    </row>
    <row r="59" spans="1:9" s="177" customFormat="1" ht="12.75">
      <c r="A59" s="245"/>
      <c r="B59" s="178"/>
      <c r="F59" s="441"/>
      <c r="G59" s="441"/>
      <c r="I59" s="181"/>
    </row>
    <row r="60" spans="1:9">
      <c r="B60" s="173"/>
      <c r="F60" s="172"/>
      <c r="G60" s="172"/>
    </row>
    <row r="61" spans="1:9">
      <c r="B61" s="173"/>
      <c r="F61" s="172"/>
      <c r="G61" s="172"/>
    </row>
  </sheetData>
  <mergeCells count="6">
    <mergeCell ref="A1:G1"/>
    <mergeCell ref="B3:G3"/>
    <mergeCell ref="B31:G31"/>
    <mergeCell ref="B9:G9"/>
    <mergeCell ref="B14:G14"/>
    <mergeCell ref="B19:G19"/>
  </mergeCells>
  <phoneticPr fontId="33" type="noConversion"/>
  <pageMargins left="0" right="0" top="0" bottom="0"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V55"/>
  <sheetViews>
    <sheetView workbookViewId="0">
      <pane ySplit="4" topLeftCell="A53" activePane="bottomLeft" state="frozen"/>
      <selection pane="bottomLeft" activeCell="R26" sqref="R26"/>
    </sheetView>
  </sheetViews>
  <sheetFormatPr baseColWidth="10" defaultRowHeight="12.75"/>
  <cols>
    <col min="1" max="1" width="5.28515625" style="662" customWidth="1"/>
    <col min="2" max="2" width="26.5703125" style="662" customWidth="1"/>
    <col min="3" max="7" width="8.7109375" style="693" customWidth="1"/>
    <col min="8" max="18" width="8.7109375" style="694" customWidth="1"/>
    <col min="19" max="19" width="8.7109375" style="674" customWidth="1"/>
    <col min="20" max="20" width="2.42578125" style="674" customWidth="1"/>
    <col min="21" max="21" width="9.28515625" style="685" customWidth="1"/>
    <col min="22" max="22" width="16.42578125" customWidth="1"/>
  </cols>
  <sheetData>
    <row r="1" spans="1:21">
      <c r="A1" s="657"/>
      <c r="B1" s="1050" t="s">
        <v>20</v>
      </c>
      <c r="C1" s="939"/>
      <c r="D1" s="939"/>
      <c r="E1" s="939"/>
      <c r="F1" s="939"/>
      <c r="G1" s="939"/>
      <c r="H1" s="939"/>
      <c r="I1" s="939"/>
      <c r="J1" s="939"/>
      <c r="K1" s="939"/>
      <c r="L1" s="939"/>
      <c r="M1" s="939"/>
      <c r="N1" s="939"/>
      <c r="O1" s="939"/>
      <c r="P1" s="939"/>
      <c r="Q1" s="939"/>
      <c r="R1" s="939"/>
      <c r="S1" s="939"/>
    </row>
    <row r="2" spans="1:21" s="843" customFormat="1" ht="73.5" customHeight="1">
      <c r="A2" s="845"/>
      <c r="B2" s="845"/>
      <c r="C2" s="846" t="s">
        <v>310</v>
      </c>
      <c r="D2" s="846" t="s">
        <v>284</v>
      </c>
      <c r="E2" s="846" t="s">
        <v>369</v>
      </c>
      <c r="F2" s="846" t="s">
        <v>312</v>
      </c>
      <c r="G2" s="846" t="s">
        <v>301</v>
      </c>
      <c r="H2" s="847" t="s">
        <v>307</v>
      </c>
      <c r="I2" s="847" t="s">
        <v>305</v>
      </c>
      <c r="J2" s="847" t="s">
        <v>308</v>
      </c>
      <c r="K2" s="847" t="s">
        <v>306</v>
      </c>
      <c r="L2" s="847" t="s">
        <v>303</v>
      </c>
      <c r="M2" s="847" t="s">
        <v>370</v>
      </c>
      <c r="N2" s="847" t="s">
        <v>309</v>
      </c>
      <c r="O2" s="847" t="s">
        <v>314</v>
      </c>
      <c r="P2" s="847" t="s">
        <v>304</v>
      </c>
      <c r="Q2" s="847" t="s">
        <v>371</v>
      </c>
      <c r="R2" s="847" t="s">
        <v>302</v>
      </c>
      <c r="S2" s="848" t="s">
        <v>319</v>
      </c>
      <c r="T2" s="849"/>
      <c r="U2" s="850" t="s">
        <v>16</v>
      </c>
    </row>
    <row r="3" spans="1:21">
      <c r="C3" s="678">
        <v>48</v>
      </c>
      <c r="D3" s="678">
        <v>37</v>
      </c>
      <c r="E3" s="679">
        <v>38</v>
      </c>
      <c r="F3" s="678">
        <v>50</v>
      </c>
      <c r="G3" s="678">
        <v>39</v>
      </c>
      <c r="H3" s="680">
        <v>45</v>
      </c>
      <c r="I3" s="680">
        <v>43</v>
      </c>
      <c r="J3" s="680">
        <v>46</v>
      </c>
      <c r="K3" s="680">
        <v>44</v>
      </c>
      <c r="L3" s="680">
        <v>41</v>
      </c>
      <c r="M3" s="680">
        <v>51</v>
      </c>
      <c r="N3" s="680">
        <v>47</v>
      </c>
      <c r="O3" s="680">
        <v>52</v>
      </c>
      <c r="P3" s="680">
        <v>42</v>
      </c>
      <c r="Q3" s="680">
        <v>49</v>
      </c>
      <c r="R3" s="680">
        <v>40</v>
      </c>
      <c r="S3" s="681"/>
    </row>
    <row r="4" spans="1:21" s="579" customFormat="1" ht="15.75" customHeight="1">
      <c r="A4" s="658" t="s">
        <v>474</v>
      </c>
      <c r="B4" s="1051" t="s">
        <v>473</v>
      </c>
      <c r="C4" s="1052"/>
      <c r="D4" s="1052"/>
      <c r="E4" s="1052"/>
      <c r="F4" s="1052"/>
      <c r="G4" s="1052"/>
      <c r="H4" s="1052"/>
      <c r="I4" s="1052"/>
      <c r="J4" s="1052"/>
      <c r="K4" s="1052"/>
      <c r="L4" s="1052"/>
      <c r="M4" s="1052"/>
      <c r="N4" s="1052"/>
      <c r="O4" s="1052"/>
      <c r="P4" s="1052"/>
      <c r="Q4" s="1052"/>
      <c r="R4" s="1052"/>
      <c r="S4" s="1053"/>
      <c r="T4" s="674"/>
      <c r="U4" s="685"/>
    </row>
    <row r="5" spans="1:21" s="579" customFormat="1" ht="15" customHeight="1">
      <c r="A5" s="663"/>
      <c r="B5" s="664" t="s">
        <v>353</v>
      </c>
      <c r="C5" s="683">
        <f ca="1">'48'!$I$240</f>
        <v>52531</v>
      </c>
      <c r="D5" s="683">
        <f ca="1">'37'!$I$240</f>
        <v>321963</v>
      </c>
      <c r="E5" s="683">
        <f ca="1">'38'!$I$240</f>
        <v>311179</v>
      </c>
      <c r="F5" s="683">
        <f ca="1">'50'!$I$240</f>
        <v>130092</v>
      </c>
      <c r="G5" s="683">
        <f ca="1">'39'!$I$240</f>
        <v>240393</v>
      </c>
      <c r="H5" s="683">
        <f ca="1">'45'!$I$240</f>
        <v>412</v>
      </c>
      <c r="I5" s="683">
        <f ca="1">'43'!$I$240</f>
        <v>239848</v>
      </c>
      <c r="J5" s="683">
        <f ca="1">'46'!$I$240</f>
        <v>134409</v>
      </c>
      <c r="K5" s="683">
        <f ca="1">'44'!$I$240</f>
        <v>175702</v>
      </c>
      <c r="L5" s="683">
        <f ca="1">'41'!$I$240</f>
        <v>90174</v>
      </c>
      <c r="M5" s="683">
        <f ca="1">'51'!$I$240</f>
        <v>305256</v>
      </c>
      <c r="N5" s="683">
        <f ca="1">'47'!$I$240</f>
        <v>220832</v>
      </c>
      <c r="O5" s="683">
        <f ca="1">'52'!$I$240</f>
        <v>50344</v>
      </c>
      <c r="P5" s="683">
        <f ca="1">'42'!$I$240</f>
        <v>124383</v>
      </c>
      <c r="Q5" s="683">
        <f ca="1">'49'!$I$240</f>
        <v>6903</v>
      </c>
      <c r="R5" s="683">
        <f ca="1">'40'!$I$240</f>
        <v>52187</v>
      </c>
      <c r="S5" s="684">
        <f>SUM(C5:R5)</f>
        <v>2456608</v>
      </c>
      <c r="T5" s="685"/>
      <c r="U5" s="686">
        <f ca="1">'DA-IndicateursGlobaux'!G4</f>
        <v>2456608</v>
      </c>
    </row>
    <row r="6" spans="1:21" s="579" customFormat="1" ht="23.25" customHeight="1">
      <c r="A6" s="663"/>
      <c r="B6" s="665" t="s">
        <v>629</v>
      </c>
      <c r="C6" s="683">
        <f ca="1">'48'!$I$12+'48'!$I$13+'48'!$I$15+'48'!$I$17+'48'!$I$18+CoefficientMoyen!$F16</f>
        <v>2382975.2238805969</v>
      </c>
      <c r="D6" s="683">
        <f ca="1">'37'!$I$12+'37'!$I$13+'37'!$I$15+'37'!$I$17+'37'!$I$18+CoefficientMoyen!$F5</f>
        <v>6441546.0303030303</v>
      </c>
      <c r="E6" s="683">
        <f ca="1">'38'!$I$12+'38'!$I$13+'38'!$I$15+'38'!$I$17+'38'!$I$18+CoefficientMoyen!$F6</f>
        <v>5586430.2432432435</v>
      </c>
      <c r="F6" s="683">
        <f ca="1">'50'!$I$12+'50'!$I$13+'50'!$I$15+'50'!$I$17+'50'!$I$18+CoefficientMoyen!$F18</f>
        <v>1975578.6119402985</v>
      </c>
      <c r="G6" s="683">
        <f ca="1">'39'!$I$12+'39'!$I$13+'39'!$I$15+'39'!$I$17+'39'!$I$18+CoefficientMoyen!$F7</f>
        <v>4679606.5079365084</v>
      </c>
      <c r="H6" s="683">
        <f ca="1">'45'!$I$12+'45'!$I$13+'45'!$I$15+'45'!$I$17+'45'!$I$18+CoefficientMoyen!$F13</f>
        <v>332349.28571428574</v>
      </c>
      <c r="I6" s="683">
        <f ca="1">'43'!$I$12+'43'!$I$13+'43'!$I$15+'43'!$I$17+'43'!$I$18+CoefficientMoyen!$F11</f>
        <v>2838541.9047619049</v>
      </c>
      <c r="J6" s="683">
        <f ca="1">'46'!$I$12+'46'!$I$13+'46'!$I$15+'46'!$I$17+'46'!$I$18+CoefficientMoyen!$F14</f>
        <v>5795901.4385964917</v>
      </c>
      <c r="K6" s="683">
        <f ca="1">'44'!$I$12+'44'!$I$13+'44'!$I$15+'44'!$I$17+'44'!$I$18+CoefficientMoyen!$F12</f>
        <v>4211066.3442622954</v>
      </c>
      <c r="L6" s="683">
        <f ca="1">'41'!$I$12+'41'!$I$13+'41'!$I$15+'41'!$I$17+'41'!$I$18+CoefficientMoyen!$F9</f>
        <v>751240.52777777775</v>
      </c>
      <c r="M6" s="683">
        <f ca="1">'51'!$I$12+'51'!$I$13+'51'!$I$15+'51'!$I$17+'51'!$I$18+CoefficientMoyen!$F19</f>
        <v>4812864.615384616</v>
      </c>
      <c r="N6" s="683">
        <f ca="1">'47'!$I$12+'47'!$I$13+'47'!$I$15+'47'!$I$17+'47'!$I$18+CoefficientMoyen!$F15</f>
        <v>2876517.5671641789</v>
      </c>
      <c r="O6" s="683">
        <f ca="1">'52'!$I$12+'52'!$I$13+'52'!$I$15+'52'!$I$17+'52'!$I$18+CoefficientMoyen!$F20</f>
        <v>2208034.1475409837</v>
      </c>
      <c r="P6" s="683">
        <f ca="1">'42'!$I$12+'42'!$I$13+'42'!$I$15+'42'!$I$17+'42'!$I$18+CoefficientMoyen!$F10</f>
        <v>3506986.7727272734</v>
      </c>
      <c r="Q6" s="683">
        <f ca="1">'49'!$I$12+'49'!$I$13+'49'!$I$15+'49'!$I$17+'49'!$I$18+CoefficientMoyen!$F17</f>
        <v>1308982.7741935484</v>
      </c>
      <c r="R6" s="683">
        <f ca="1">'40'!$I$12+'40'!$I$13+'40'!$I$15+'40'!$I$17+'40'!$I$18+CoefficientMoyen!$F8</f>
        <v>1170348.7857142857</v>
      </c>
      <c r="S6" s="684">
        <f>SUM(C6:R6)</f>
        <v>50878970.781141326</v>
      </c>
      <c r="T6" s="674"/>
      <c r="U6" s="686">
        <f ca="1">'DA-IndicateursGlobaux'!G5</f>
        <v>50878970.781141326</v>
      </c>
    </row>
    <row r="7" spans="1:21" s="579" customFormat="1" ht="22.5">
      <c r="A7" s="663"/>
      <c r="B7" s="666" t="s">
        <v>616</v>
      </c>
      <c r="C7" s="687">
        <f>C5/C6</f>
        <v>2.2044291301717769E-2</v>
      </c>
      <c r="D7" s="687">
        <f>D5/D6</f>
        <v>4.998225557737012E-2</v>
      </c>
      <c r="E7" s="687">
        <f>E5/E6</f>
        <v>5.5702655622768993E-2</v>
      </c>
      <c r="F7" s="687">
        <f>F5/F6</f>
        <v>6.5850075119122289E-2</v>
      </c>
      <c r="G7" s="687">
        <f>G5/G6</f>
        <v>5.1370344833972438E-2</v>
      </c>
      <c r="H7" s="687">
        <f t="shared" ref="H7:S7" si="0">H5/H6</f>
        <v>1.2396596523880856E-3</v>
      </c>
      <c r="I7" s="687">
        <f t="shared" si="0"/>
        <v>8.4496903004191617E-2</v>
      </c>
      <c r="J7" s="687">
        <f t="shared" si="0"/>
        <v>2.3190352945778845E-2</v>
      </c>
      <c r="K7" s="687">
        <f t="shared" si="0"/>
        <v>4.1723873631057666E-2</v>
      </c>
      <c r="L7" s="687">
        <f t="shared" si="0"/>
        <v>0.12003346021112708</v>
      </c>
      <c r="M7" s="687">
        <f t="shared" si="0"/>
        <v>6.3425012834192454E-2</v>
      </c>
      <c r="N7" s="687">
        <f t="shared" si="0"/>
        <v>7.6770607112164352E-2</v>
      </c>
      <c r="O7" s="687">
        <f t="shared" si="0"/>
        <v>2.280037202145016E-2</v>
      </c>
      <c r="P7" s="687">
        <f t="shared" si="0"/>
        <v>3.5467199639099653E-2</v>
      </c>
      <c r="Q7" s="687">
        <f t="shared" si="0"/>
        <v>5.2735606121729686E-3</v>
      </c>
      <c r="R7" s="687">
        <f t="shared" si="0"/>
        <v>4.4590980600837979E-2</v>
      </c>
      <c r="S7" s="687">
        <f t="shared" si="0"/>
        <v>4.8283366630336014E-2</v>
      </c>
      <c r="T7" s="674"/>
      <c r="U7" s="685"/>
    </row>
    <row r="8" spans="1:21" s="579" customFormat="1" ht="17.25" customHeight="1" thickBot="1">
      <c r="A8" s="667"/>
      <c r="B8" s="696" t="s">
        <v>4</v>
      </c>
      <c r="C8" s="697">
        <f>C5/C15</f>
        <v>3.7522142857142858E-2</v>
      </c>
      <c r="D8" s="697">
        <f>D5/D15</f>
        <v>2.5942539534688839E-2</v>
      </c>
      <c r="E8" s="697">
        <f>E5/E15</f>
        <v>3.8435191818383931E-2</v>
      </c>
      <c r="F8" s="697">
        <f>F5/F15</f>
        <v>3.6920551509465126E-2</v>
      </c>
      <c r="G8" s="697">
        <f>G5/G15</f>
        <v>2.7329964358596855E-2</v>
      </c>
      <c r="H8" s="697">
        <f t="shared" ref="H8:S8" si="1">H5/H15</f>
        <v>4.9343090170904345E-3</v>
      </c>
      <c r="I8" s="697">
        <f t="shared" si="1"/>
        <v>2.5019872109155773E-2</v>
      </c>
      <c r="J8" s="697">
        <f t="shared" si="1"/>
        <v>2.7160416989562328E-2</v>
      </c>
      <c r="K8" s="697">
        <f t="shared" si="1"/>
        <v>2.8004781638508128E-2</v>
      </c>
      <c r="L8" s="697">
        <f t="shared" si="1"/>
        <v>3.1032951905704206E-2</v>
      </c>
      <c r="M8" s="697">
        <f t="shared" si="1"/>
        <v>3.7075331828325092E-2</v>
      </c>
      <c r="N8" s="697">
        <f t="shared" si="1"/>
        <v>3.5394377757472416E-2</v>
      </c>
      <c r="O8" s="697">
        <f t="shared" si="1"/>
        <v>1.9040285498385448E-2</v>
      </c>
      <c r="P8" s="697">
        <f t="shared" si="1"/>
        <v>2.5410318326121863E-2</v>
      </c>
      <c r="Q8" s="697">
        <f t="shared" si="1"/>
        <v>6.5493358633776089E-3</v>
      </c>
      <c r="R8" s="697">
        <f t="shared" si="1"/>
        <v>2.2208717773910851E-2</v>
      </c>
      <c r="S8" s="697">
        <f t="shared" si="1"/>
        <v>2.9441584274702535E-2</v>
      </c>
      <c r="T8" s="674"/>
      <c r="U8" s="685"/>
    </row>
    <row r="9" spans="1:21" s="579" customFormat="1" ht="13.5" customHeight="1">
      <c r="A9" s="659" t="s">
        <v>475</v>
      </c>
      <c r="B9" s="1044" t="s">
        <v>617</v>
      </c>
      <c r="C9" s="1045"/>
      <c r="D9" s="1045"/>
      <c r="E9" s="1045"/>
      <c r="F9" s="1045"/>
      <c r="G9" s="1045"/>
      <c r="H9" s="1045"/>
      <c r="I9" s="1045"/>
      <c r="J9" s="1045"/>
      <c r="K9" s="1045"/>
      <c r="L9" s="1045"/>
      <c r="M9" s="1045"/>
      <c r="N9" s="1045"/>
      <c r="O9" s="1045"/>
      <c r="P9" s="1045"/>
      <c r="Q9" s="1045"/>
      <c r="R9" s="1045"/>
      <c r="S9" s="1046"/>
      <c r="T9" s="674"/>
      <c r="U9" s="685"/>
    </row>
    <row r="10" spans="1:21" s="579" customFormat="1" ht="12.75" customHeight="1">
      <c r="A10" s="668"/>
      <c r="B10" s="669" t="s">
        <v>618</v>
      </c>
      <c r="C10" s="689">
        <f ca="1">'48'!$I$362</f>
        <v>0</v>
      </c>
      <c r="D10" s="689">
        <f ca="1">'37'!$I$362</f>
        <v>453657</v>
      </c>
      <c r="E10" s="689">
        <f ca="1">'38'!$I$362</f>
        <v>104620</v>
      </c>
      <c r="F10" s="689">
        <f ca="1">'50'!$I$362</f>
        <v>108550</v>
      </c>
      <c r="G10" s="689">
        <f ca="1">'39'!$I$362</f>
        <v>268444</v>
      </c>
      <c r="H10" s="689">
        <f ca="1">'45'!$I$362</f>
        <v>0</v>
      </c>
      <c r="I10" s="689">
        <f ca="1">'43'!$I$362</f>
        <v>0</v>
      </c>
      <c r="J10" s="689">
        <f ca="1">'46'!$I$362</f>
        <v>0</v>
      </c>
      <c r="K10" s="689">
        <f ca="1">'44'!$I$362</f>
        <v>0</v>
      </c>
      <c r="L10" s="689">
        <f ca="1">'41'!$I$362</f>
        <v>20935</v>
      </c>
      <c r="M10" s="689">
        <f ca="1">'51'!$I$362</f>
        <v>97907</v>
      </c>
      <c r="N10" s="689">
        <f ca="1">'47'!$I$362</f>
        <v>21127</v>
      </c>
      <c r="O10" s="689">
        <f ca="1">'52'!$I$362</f>
        <v>0</v>
      </c>
      <c r="P10" s="689">
        <f ca="1">'42'!$I$362</f>
        <v>49690</v>
      </c>
      <c r="Q10" s="689">
        <f ca="1">'49'!$I$362</f>
        <v>30814</v>
      </c>
      <c r="R10" s="689">
        <f ca="1">'40'!$I$362</f>
        <v>179239</v>
      </c>
      <c r="S10" s="684">
        <f>SUM(C10:R10)</f>
        <v>1334983</v>
      </c>
      <c r="T10" s="674"/>
      <c r="U10" s="686">
        <f ca="1">'DA-IndicateursGlobaux'!G10</f>
        <v>1334983</v>
      </c>
    </row>
    <row r="11" spans="1:21" s="579" customFormat="1" ht="15" customHeight="1">
      <c r="A11" s="663"/>
      <c r="B11" s="664" t="s">
        <v>619</v>
      </c>
      <c r="C11" s="683">
        <f ca="1">'48'!$I$363</f>
        <v>156404</v>
      </c>
      <c r="D11" s="683">
        <f ca="1">'37'!$I$363</f>
        <v>0</v>
      </c>
      <c r="E11" s="683">
        <f ca="1">'38'!$I$363</f>
        <v>0</v>
      </c>
      <c r="F11" s="683">
        <f ca="1">'50'!$I$363</f>
        <v>0</v>
      </c>
      <c r="G11" s="683">
        <f ca="1">'39'!$I$363</f>
        <v>0</v>
      </c>
      <c r="H11" s="683">
        <f ca="1">'45'!$I$363</f>
        <v>31833</v>
      </c>
      <c r="I11" s="683">
        <f ca="1">'43'!$I$363</f>
        <v>188625</v>
      </c>
      <c r="J11" s="683">
        <f ca="1">'46'!$I$363</f>
        <v>718811</v>
      </c>
      <c r="K11" s="683">
        <f ca="1">'44'!$I$363</f>
        <v>83350</v>
      </c>
      <c r="L11" s="683">
        <f ca="1">'41'!$I$363</f>
        <v>0</v>
      </c>
      <c r="M11" s="683">
        <f ca="1">'51'!$I$363</f>
        <v>0</v>
      </c>
      <c r="N11" s="683">
        <f ca="1">'47'!$I$363</f>
        <v>0</v>
      </c>
      <c r="O11" s="683">
        <f ca="1">'52'!$I$363</f>
        <v>259159</v>
      </c>
      <c r="P11" s="683">
        <f ca="1">'42'!$I$363</f>
        <v>0</v>
      </c>
      <c r="Q11" s="683">
        <f ca="1">'49'!$I$363</f>
        <v>0</v>
      </c>
      <c r="R11" s="683">
        <f ca="1">'40'!$I$363</f>
        <v>0</v>
      </c>
      <c r="S11" s="684">
        <f>SUM(C11:R11)</f>
        <v>1438182</v>
      </c>
      <c r="T11" s="674"/>
      <c r="U11" s="686">
        <f ca="1">'DA-IndicateursGlobaux'!G11</f>
        <v>1438182</v>
      </c>
    </row>
    <row r="12" spans="1:21" s="579" customFormat="1" ht="33.75">
      <c r="A12" s="663"/>
      <c r="B12" s="666" t="s">
        <v>622</v>
      </c>
      <c r="C12" s="687">
        <f>C10/C6</f>
        <v>0</v>
      </c>
      <c r="D12" s="698">
        <f>D10/D6</f>
        <v>7.0426726420312266E-2</v>
      </c>
      <c r="E12" s="698">
        <f>E10/E6</f>
        <v>1.872752284458171E-2</v>
      </c>
      <c r="F12" s="698">
        <f>F10/F6</f>
        <v>5.4945927913943399E-2</v>
      </c>
      <c r="G12" s="698">
        <f>G10/G6</f>
        <v>5.7364652251150811E-2</v>
      </c>
      <c r="H12" s="687">
        <f t="shared" ref="H12:R12" si="2">H10/H6</f>
        <v>0</v>
      </c>
      <c r="I12" s="687">
        <f t="shared" si="2"/>
        <v>0</v>
      </c>
      <c r="J12" s="687">
        <f t="shared" si="2"/>
        <v>0</v>
      </c>
      <c r="K12" s="687">
        <f t="shared" si="2"/>
        <v>0</v>
      </c>
      <c r="L12" s="698">
        <f t="shared" si="2"/>
        <v>2.7867239886441166E-2</v>
      </c>
      <c r="M12" s="698">
        <f t="shared" si="2"/>
        <v>2.0342770433856436E-2</v>
      </c>
      <c r="N12" s="698">
        <f t="shared" si="2"/>
        <v>7.3446448723857782E-3</v>
      </c>
      <c r="O12" s="687">
        <f t="shared" si="2"/>
        <v>0</v>
      </c>
      <c r="P12" s="698">
        <f t="shared" si="2"/>
        <v>1.4168858687013994E-2</v>
      </c>
      <c r="Q12" s="698">
        <f t="shared" si="2"/>
        <v>2.3540416732362433E-2</v>
      </c>
      <c r="R12" s="698">
        <f t="shared" si="2"/>
        <v>0.15315007131878819</v>
      </c>
      <c r="S12" s="698">
        <f>S10/(D6+E6+F6+G6+L6+M6+N6+P6+Q6+R6)</f>
        <v>4.0319506789957389E-2</v>
      </c>
      <c r="T12" s="674"/>
      <c r="U12" s="685"/>
    </row>
    <row r="13" spans="1:21" s="579" customFormat="1" ht="15" customHeight="1" thickBot="1">
      <c r="A13" s="670"/>
      <c r="B13" s="671" t="s">
        <v>623</v>
      </c>
      <c r="C13" s="699">
        <f>C11/C6</f>
        <v>6.5633917815268436E-2</v>
      </c>
      <c r="D13" s="690">
        <f>D11/D6</f>
        <v>0</v>
      </c>
      <c r="E13" s="690">
        <f>E11/E6</f>
        <v>0</v>
      </c>
      <c r="F13" s="690">
        <f>F11/F6</f>
        <v>0</v>
      </c>
      <c r="G13" s="690">
        <f>G11/G6</f>
        <v>0</v>
      </c>
      <c r="H13" s="699">
        <f t="shared" ref="H13:R13" si="3">H11/H6</f>
        <v>9.5781761442888178E-2</v>
      </c>
      <c r="I13" s="699">
        <f t="shared" si="3"/>
        <v>6.6451370572886345E-2</v>
      </c>
      <c r="J13" s="699">
        <f t="shared" si="3"/>
        <v>0.12402056998644613</v>
      </c>
      <c r="K13" s="699">
        <f t="shared" si="3"/>
        <v>1.9793086402822145E-2</v>
      </c>
      <c r="L13" s="690">
        <f t="shared" si="3"/>
        <v>0</v>
      </c>
      <c r="M13" s="690">
        <f t="shared" si="3"/>
        <v>0</v>
      </c>
      <c r="N13" s="690">
        <f t="shared" si="3"/>
        <v>0</v>
      </c>
      <c r="O13" s="699">
        <f t="shared" si="3"/>
        <v>0.11737092032232246</v>
      </c>
      <c r="P13" s="690">
        <f t="shared" si="3"/>
        <v>0</v>
      </c>
      <c r="Q13" s="690">
        <f t="shared" si="3"/>
        <v>0</v>
      </c>
      <c r="R13" s="690">
        <f t="shared" si="3"/>
        <v>0</v>
      </c>
      <c r="S13" s="699">
        <f>S11/(C6+H6+I6+J6+K6+O6)</f>
        <v>8.0938300182993653E-2</v>
      </c>
      <c r="T13" s="674"/>
      <c r="U13" s="685"/>
    </row>
    <row r="14" spans="1:21" s="579" customFormat="1" ht="15.75" customHeight="1">
      <c r="A14" s="660" t="s">
        <v>477</v>
      </c>
      <c r="B14" s="1047" t="s">
        <v>476</v>
      </c>
      <c r="C14" s="1048"/>
      <c r="D14" s="1048"/>
      <c r="E14" s="1048"/>
      <c r="F14" s="1048"/>
      <c r="G14" s="1048"/>
      <c r="H14" s="1048"/>
      <c r="I14" s="1048"/>
      <c r="J14" s="1048"/>
      <c r="K14" s="1048"/>
      <c r="L14" s="1048"/>
      <c r="M14" s="1048"/>
      <c r="N14" s="1048"/>
      <c r="O14" s="1048"/>
      <c r="P14" s="1048"/>
      <c r="Q14" s="1048"/>
      <c r="R14" s="1048"/>
      <c r="S14" s="1049"/>
      <c r="T14" s="674"/>
      <c r="U14" s="685"/>
    </row>
    <row r="15" spans="1:21" s="579" customFormat="1" ht="14.25" customHeight="1">
      <c r="A15" s="663"/>
      <c r="B15" s="700" t="s">
        <v>5</v>
      </c>
      <c r="C15" s="701">
        <f ca="1">'48'!$I$50+'48'!$I$51</f>
        <v>1400000</v>
      </c>
      <c r="D15" s="701">
        <f ca="1">'37'!$I$50+'37'!$I$51</f>
        <v>12410620</v>
      </c>
      <c r="E15" s="701">
        <f ca="1">'38'!$I$50+'38'!$I$51</f>
        <v>8096200</v>
      </c>
      <c r="F15" s="701">
        <f ca="1">'50'!$I$50+'50'!$I$51</f>
        <v>3523566</v>
      </c>
      <c r="G15" s="701">
        <f ca="1">'39'!$I$50+'39'!$I$51</f>
        <v>8795950</v>
      </c>
      <c r="H15" s="701">
        <f ca="1">'45'!$I$50+'45'!$I$51</f>
        <v>83497</v>
      </c>
      <c r="I15" s="701">
        <f ca="1">'43'!$I$50+'43'!$I$51</f>
        <v>9586300</v>
      </c>
      <c r="J15" s="701">
        <f ca="1">'46'!$I$50+'46'!$I$51</f>
        <v>4948709</v>
      </c>
      <c r="K15" s="701">
        <f ca="1">'44'!$I$50+'44'!$I$51</f>
        <v>6274000</v>
      </c>
      <c r="L15" s="701">
        <f ca="1">'41'!$I$50+'41'!$I$51</f>
        <v>2905750</v>
      </c>
      <c r="M15" s="701">
        <f ca="1">'51'!$I$50+'51'!$I$51</f>
        <v>8233399</v>
      </c>
      <c r="N15" s="701">
        <f ca="1">'47'!$I$50+'47'!$I$51</f>
        <v>6239183</v>
      </c>
      <c r="O15" s="701">
        <f ca="1">'52'!$I$50+'52'!$I$51</f>
        <v>2644078</v>
      </c>
      <c r="P15" s="701">
        <f ca="1">'42'!$I$50+'42'!$I$51</f>
        <v>4894980</v>
      </c>
      <c r="Q15" s="701">
        <f ca="1">'49'!$I$50+'49'!$I$51</f>
        <v>1054000</v>
      </c>
      <c r="R15" s="701">
        <f ca="1">'40'!$I$50+'40'!$I$51</f>
        <v>2349843</v>
      </c>
      <c r="S15" s="701">
        <f>SUM(C15:R15)</f>
        <v>83440075</v>
      </c>
      <c r="T15" s="674"/>
      <c r="U15" s="686">
        <f ca="1">'DA-IndicateursGlobaux'!G36</f>
        <v>83440075</v>
      </c>
    </row>
    <row r="16" spans="1:21" s="579" customFormat="1" ht="14.25" customHeight="1">
      <c r="A16" s="667"/>
      <c r="B16" s="672" t="s">
        <v>625</v>
      </c>
      <c r="C16" s="691">
        <f ca="1">'48'!$I$32+'48'!$I$33-'DA-IndicateursGlobaux'!$G53</f>
        <v>1524749</v>
      </c>
      <c r="D16" s="691">
        <f ca="1">'37'!$I$32+'37'!$I$33-'DA-IndicateursGlobaux'!$G42</f>
        <v>2336079</v>
      </c>
      <c r="E16" s="691">
        <f ca="1">'38'!$I$32+'38'!$I$33-'DA-IndicateursGlobaux'!$G43</f>
        <v>1882190</v>
      </c>
      <c r="F16" s="691">
        <f ca="1">'50'!$I$32+'50'!$I$33-'DA-IndicateursGlobaux'!$G55</f>
        <v>534664</v>
      </c>
      <c r="G16" s="691">
        <f ca="1">'39'!$I$32+'39'!$I$33-'DA-IndicateursGlobaux'!$G44</f>
        <v>1416609</v>
      </c>
      <c r="H16" s="691">
        <f ca="1">'45'!$I$32+'45'!$I$33-'DA-IndicateursGlobaux'!$G50</f>
        <v>88615</v>
      </c>
      <c r="I16" s="691">
        <f ca="1">'43'!$I$32+'43'!$I$33-'DA-IndicateursGlobaux'!$G48</f>
        <v>781706</v>
      </c>
      <c r="J16" s="691">
        <f ca="1">'46'!$I$32+'46'!$I$33-'DA-IndicateursGlobaux'!$G51</f>
        <v>1392901</v>
      </c>
      <c r="K16" s="691">
        <f ca="1">'44'!$I$32+'44'!$I$33-'DA-IndicateursGlobaux'!$G49</f>
        <v>970687</v>
      </c>
      <c r="L16" s="691">
        <f ca="1">'41'!$I$32+'41'!$I$33-'DA-IndicateursGlobaux'!$G46</f>
        <v>318999</v>
      </c>
      <c r="M16" s="691">
        <f ca="1">'51'!$I$32+'51'!$I$33-'DA-IndicateursGlobaux'!$G56</f>
        <v>1525830</v>
      </c>
      <c r="N16" s="691">
        <f ca="1">'47'!$I$32+'47'!$I$33-'DA-IndicateursGlobaux'!$G52</f>
        <v>1032378</v>
      </c>
      <c r="O16" s="691">
        <f ca="1">'52'!$I$32+'52'!$I$33-'DA-IndicateursGlobaux'!$G57</f>
        <v>560788</v>
      </c>
      <c r="P16" s="691">
        <f ca="1">'42'!$I$32+'42'!$I$33-'DA-IndicateursGlobaux'!$G47</f>
        <v>613289</v>
      </c>
      <c r="Q16" s="691">
        <f ca="1">'49'!$I$32+'49'!$I$33-'DA-IndicateursGlobaux'!$G54</f>
        <v>469431</v>
      </c>
      <c r="R16" s="691">
        <f ca="1">'40'!$I$32+'40'!$I$33-'DA-IndicateursGlobaux'!$G45</f>
        <v>173015</v>
      </c>
      <c r="S16" s="701">
        <f>SUM(C16:R16)</f>
        <v>15621930</v>
      </c>
      <c r="T16" s="674"/>
      <c r="U16" s="686">
        <f ca="1">'DA-IndicateursGlobaux'!G37</f>
        <v>15621930</v>
      </c>
    </row>
    <row r="17" spans="1:21" s="579" customFormat="1" ht="33.75">
      <c r="A17" s="667"/>
      <c r="B17" s="672" t="s">
        <v>17</v>
      </c>
      <c r="C17" s="691">
        <f>C15-C16</f>
        <v>-124749</v>
      </c>
      <c r="D17" s="691">
        <f t="shared" ref="D17:R17" si="4">D15-D16</f>
        <v>10074541</v>
      </c>
      <c r="E17" s="691">
        <f t="shared" si="4"/>
        <v>6214010</v>
      </c>
      <c r="F17" s="691">
        <f t="shared" si="4"/>
        <v>2988902</v>
      </c>
      <c r="G17" s="691">
        <f t="shared" si="4"/>
        <v>7379341</v>
      </c>
      <c r="H17" s="691">
        <f t="shared" si="4"/>
        <v>-5118</v>
      </c>
      <c r="I17" s="691">
        <f t="shared" si="4"/>
        <v>8804594</v>
      </c>
      <c r="J17" s="691">
        <f t="shared" si="4"/>
        <v>3555808</v>
      </c>
      <c r="K17" s="691">
        <f t="shared" si="4"/>
        <v>5303313</v>
      </c>
      <c r="L17" s="691">
        <f t="shared" si="4"/>
        <v>2586751</v>
      </c>
      <c r="M17" s="691">
        <f t="shared" si="4"/>
        <v>6707569</v>
      </c>
      <c r="N17" s="691">
        <f t="shared" si="4"/>
        <v>5206805</v>
      </c>
      <c r="O17" s="691">
        <f t="shared" si="4"/>
        <v>2083290</v>
      </c>
      <c r="P17" s="691">
        <f t="shared" si="4"/>
        <v>4281691</v>
      </c>
      <c r="Q17" s="691">
        <f t="shared" si="4"/>
        <v>584569</v>
      </c>
      <c r="R17" s="691">
        <f t="shared" si="4"/>
        <v>2176828</v>
      </c>
      <c r="S17" s="691">
        <f>S15-S16</f>
        <v>67818145</v>
      </c>
      <c r="T17" s="674"/>
      <c r="U17" s="686">
        <f>U15-U16</f>
        <v>67818145</v>
      </c>
    </row>
    <row r="18" spans="1:21" s="579" customFormat="1" ht="25.5" customHeight="1" thickBot="1">
      <c r="A18" s="670"/>
      <c r="B18" s="671" t="s">
        <v>624</v>
      </c>
      <c r="C18" s="702"/>
      <c r="D18" s="703">
        <f>D17/D6</f>
        <v>1.5639942573733441</v>
      </c>
      <c r="E18" s="703">
        <f t="shared" ref="E18:S18" si="5">E17/E6</f>
        <v>1.1123400327992659</v>
      </c>
      <c r="F18" s="703">
        <f t="shared" si="5"/>
        <v>1.5129248625872065</v>
      </c>
      <c r="G18" s="703">
        <f t="shared" si="5"/>
        <v>1.5769148511706705</v>
      </c>
      <c r="H18" s="703"/>
      <c r="I18" s="703">
        <f t="shared" si="5"/>
        <v>3.101801662758445</v>
      </c>
      <c r="J18" s="703">
        <f t="shared" si="5"/>
        <v>0.61350387643256021</v>
      </c>
      <c r="K18" s="703">
        <f t="shared" si="5"/>
        <v>1.2593753140996991</v>
      </c>
      <c r="L18" s="703">
        <f t="shared" si="5"/>
        <v>3.4433059777163395</v>
      </c>
      <c r="M18" s="703">
        <f t="shared" si="5"/>
        <v>1.3936749807087541</v>
      </c>
      <c r="N18" s="703">
        <f t="shared" si="5"/>
        <v>1.8101071446377921</v>
      </c>
      <c r="O18" s="703">
        <f t="shared" si="5"/>
        <v>0.943504430092303</v>
      </c>
      <c r="P18" s="703">
        <f t="shared" si="5"/>
        <v>1.2209030935894474</v>
      </c>
      <c r="Q18" s="703">
        <f t="shared" si="5"/>
        <v>0.44658265297658123</v>
      </c>
      <c r="R18" s="703">
        <f t="shared" si="5"/>
        <v>1.8599822775664618</v>
      </c>
      <c r="S18" s="703">
        <f t="shared" si="5"/>
        <v>1.3329307562396153</v>
      </c>
      <c r="T18" s="674"/>
      <c r="U18" s="685"/>
    </row>
    <row r="19" spans="1:21" s="579" customFormat="1" ht="18.75" customHeight="1">
      <c r="A19" s="659" t="s">
        <v>478</v>
      </c>
      <c r="B19" s="661" t="s">
        <v>406</v>
      </c>
      <c r="C19" s="688"/>
      <c r="D19" s="688"/>
      <c r="E19" s="688"/>
      <c r="F19" s="688"/>
      <c r="G19" s="688"/>
      <c r="H19" s="682"/>
      <c r="I19" s="682"/>
      <c r="J19" s="682"/>
      <c r="K19" s="682"/>
      <c r="L19" s="682"/>
      <c r="M19" s="682"/>
      <c r="N19" s="682"/>
      <c r="O19" s="682"/>
      <c r="P19" s="682"/>
      <c r="Q19" s="682"/>
      <c r="R19" s="682"/>
      <c r="S19" s="682"/>
      <c r="T19" s="674"/>
      <c r="U19" s="685"/>
    </row>
    <row r="20" spans="1:21" s="579" customFormat="1" ht="22.5">
      <c r="A20" s="663"/>
      <c r="B20" s="665" t="s">
        <v>630</v>
      </c>
      <c r="C20" s="683">
        <f ca="1">CoefficientMoyen!$F16*'DA-IndicateursGlobaux'!$J$20</f>
        <v>1548676.6567164178</v>
      </c>
      <c r="D20" s="683">
        <f ca="1">CoefficientMoyen!$F5*'DA-IndicateursGlobaux'!$J$20</f>
        <v>4245799.6212121211</v>
      </c>
      <c r="E20" s="683">
        <f ca="1">CoefficientMoyen!$F6*'DA-IndicateursGlobaux'!$J$20</f>
        <v>3743973.2702702703</v>
      </c>
      <c r="F20" s="683">
        <f ca="1">CoefficientMoyen!$F18*'DA-IndicateursGlobaux'!$J$20</f>
        <v>1330386.8283582088</v>
      </c>
      <c r="G20" s="683">
        <f ca="1">CoefficientMoyen!$F7*'DA-IndicateursGlobaux'!$J$20</f>
        <v>3026230.5555555555</v>
      </c>
      <c r="H20" s="683">
        <f ca="1">CoefficientMoyen!$F13*'DA-IndicateursGlobaux'!$J$20</f>
        <v>219820.5</v>
      </c>
      <c r="I20" s="683">
        <f ca="1">CoefficientMoyen!$F11*'DA-IndicateursGlobaux'!$J$20</f>
        <v>1934402.3333333333</v>
      </c>
      <c r="J20" s="683">
        <f ca="1">CoefficientMoyen!$F14*'DA-IndicateursGlobaux'!$J$20</f>
        <v>3342076.8070175438</v>
      </c>
      <c r="K20" s="683">
        <f ca="1">CoefficientMoyen!$F12*'DA-IndicateursGlobaux'!$J$20</f>
        <v>2410320.0409836066</v>
      </c>
      <c r="L20" s="683">
        <f ca="1">CoefficientMoyen!$F9*'DA-IndicateursGlobaux'!$J$20</f>
        <v>518991.56944444438</v>
      </c>
      <c r="M20" s="683">
        <f ca="1">CoefficientMoyen!$F19*'DA-IndicateursGlobaux'!$J$20</f>
        <v>2875933.6307692309</v>
      </c>
      <c r="N20" s="683">
        <f ca="1">CoefficientMoyen!$F15*'DA-IndicateursGlobaux'!$J$20</f>
        <v>1970102.0970149252</v>
      </c>
      <c r="O20" s="683">
        <f ca="1">CoefficientMoyen!$F20*'DA-IndicateursGlobaux'!$J$20</f>
        <v>1518307.8032786886</v>
      </c>
      <c r="P20" s="683">
        <f ca="1">CoefficientMoyen!$F10*'DA-IndicateursGlobaux'!$J$20</f>
        <v>2405679.3409090913</v>
      </c>
      <c r="Q20" s="683">
        <f ca="1">CoefficientMoyen!$F17*'DA-IndicateursGlobaux'!$J$20</f>
        <v>829137.24193548376</v>
      </c>
      <c r="R20" s="683">
        <f ca="1">CoefficientMoyen!$F8*'DA-IndicateursGlobaux'!$J$20</f>
        <v>824788.14999999991</v>
      </c>
      <c r="S20" s="701">
        <f ca="1">SUM(C20:R20)</f>
        <v>32744626.446798917</v>
      </c>
      <c r="T20" s="674"/>
      <c r="U20" s="686">
        <f ca="1">'DA-IndicateursGlobaux'!G20</f>
        <v>32744626.446798924</v>
      </c>
    </row>
    <row r="21" spans="1:21" s="579" customFormat="1" ht="11.25">
      <c r="A21" s="663"/>
      <c r="B21" s="665" t="s">
        <v>456</v>
      </c>
      <c r="C21" s="683">
        <f ca="1">'DA-RésultatsCommunesComparés'!D$26</f>
        <v>1669010</v>
      </c>
      <c r="D21" s="683">
        <f ca="1">'DA-RésultatsCommunesComparés'!E$26</f>
        <v>3501587</v>
      </c>
      <c r="E21" s="683">
        <f ca="1">'DA-RésultatsCommunesComparés'!F$26</f>
        <v>3842999</v>
      </c>
      <c r="F21" s="683">
        <f ca="1">'DA-RésultatsCommunesComparés'!G$26</f>
        <v>1326063</v>
      </c>
      <c r="G21" s="683">
        <f ca="1">'DA-RésultatsCommunesComparés'!H$26</f>
        <v>3137071</v>
      </c>
      <c r="H21" s="683">
        <f ca="1">'DA-RésultatsCommunesComparés'!I$26</f>
        <v>241109</v>
      </c>
      <c r="I21" s="683">
        <f ca="1">'DA-RésultatsCommunesComparés'!J$26</f>
        <v>1860080</v>
      </c>
      <c r="J21" s="683">
        <f ca="1">'DA-RésultatsCommunesComparés'!K$26</f>
        <v>2651493</v>
      </c>
      <c r="K21" s="683">
        <f ca="1">'DA-RésultatsCommunesComparés'!L$26</f>
        <v>2195700</v>
      </c>
      <c r="L21" s="683">
        <f ca="1">'DA-RésultatsCommunesComparés'!M$26</f>
        <v>588594</v>
      </c>
      <c r="M21" s="683">
        <f ca="1">'DA-RésultatsCommunesComparés'!N$26</f>
        <v>2823128</v>
      </c>
      <c r="N21" s="683">
        <f ca="1">'DA-RésultatsCommunesComparés'!O$26</f>
        <v>1880927</v>
      </c>
      <c r="O21" s="683">
        <f ca="1">'DA-RésultatsCommunesComparés'!P$26</f>
        <v>1421664</v>
      </c>
      <c r="P21" s="683">
        <f ca="1">'DA-RésultatsCommunesComparés'!Q$26</f>
        <v>2635690</v>
      </c>
      <c r="Q21" s="683">
        <f ca="1">'DA-RésultatsCommunesComparés'!R$26</f>
        <v>223564</v>
      </c>
      <c r="R21" s="683">
        <f ca="1">'DA-RésultatsCommunesComparés'!S$26</f>
        <v>840323</v>
      </c>
      <c r="S21" s="701">
        <f ca="1">SUM(C21:R21)</f>
        <v>30839002</v>
      </c>
      <c r="T21" s="674"/>
      <c r="U21" s="686">
        <f ca="1">'DA-IndicateursGlobaux'!G21</f>
        <v>30839002</v>
      </c>
    </row>
    <row r="22" spans="1:21" s="579" customFormat="1" ht="33.75">
      <c r="A22" s="663"/>
      <c r="B22" s="665" t="s">
        <v>628</v>
      </c>
      <c r="C22" s="692">
        <f ca="1">C20-C21</f>
        <v>-120333.34328358225</v>
      </c>
      <c r="D22" s="683">
        <f t="shared" ref="D22:R22" si="6">D20-D21</f>
        <v>744212.6212121211</v>
      </c>
      <c r="E22" s="692">
        <f t="shared" si="6"/>
        <v>-99025.729729729705</v>
      </c>
      <c r="F22" s="683">
        <f t="shared" si="6"/>
        <v>4323.8283582087606</v>
      </c>
      <c r="G22" s="692">
        <f t="shared" si="6"/>
        <v>-110840.4444444445</v>
      </c>
      <c r="H22" s="692">
        <f t="shared" si="6"/>
        <v>-21288.5</v>
      </c>
      <c r="I22" s="683">
        <f t="shared" si="6"/>
        <v>74322.333333333256</v>
      </c>
      <c r="J22" s="683">
        <f t="shared" si="6"/>
        <v>690583.80701754382</v>
      </c>
      <c r="K22" s="683">
        <f t="shared" si="6"/>
        <v>214620.0409836066</v>
      </c>
      <c r="L22" s="692">
        <f t="shared" si="6"/>
        <v>-69602.43055555562</v>
      </c>
      <c r="M22" s="683">
        <f t="shared" si="6"/>
        <v>52805.630769230891</v>
      </c>
      <c r="N22" s="683">
        <f t="shared" si="6"/>
        <v>89175.09701492521</v>
      </c>
      <c r="O22" s="683">
        <f t="shared" si="6"/>
        <v>96643.803278688574</v>
      </c>
      <c r="P22" s="692">
        <f t="shared" si="6"/>
        <v>-230010.65909090871</v>
      </c>
      <c r="Q22" s="683">
        <f t="shared" si="6"/>
        <v>605573.24193548376</v>
      </c>
      <c r="R22" s="692">
        <f t="shared" si="6"/>
        <v>-15534.850000000093</v>
      </c>
      <c r="S22" s="701">
        <f ca="1">SUM(C22:R22)</f>
        <v>1905624.4467989211</v>
      </c>
      <c r="T22" s="674"/>
      <c r="U22" s="686">
        <f ca="1">'DA-IndicateursGlobaux'!G22</f>
        <v>1905624.4467989244</v>
      </c>
    </row>
    <row r="23" spans="1:21" s="579" customFormat="1" ht="11.25">
      <c r="A23" s="667"/>
      <c r="B23" s="851" t="s">
        <v>661</v>
      </c>
      <c r="C23" s="852">
        <f ca="1">'DA-Depenses'!C$36</f>
        <v>229478</v>
      </c>
      <c r="D23" s="852">
        <f ca="1">'DA-Depenses'!D$36</f>
        <v>807294</v>
      </c>
      <c r="E23" s="852">
        <f ca="1">'DA-Depenses'!E$36</f>
        <v>700800</v>
      </c>
      <c r="F23" s="852">
        <f ca="1">'DA-Depenses'!F$36</f>
        <v>224232</v>
      </c>
      <c r="G23" s="852">
        <f ca="1">'DA-Depenses'!G$36</f>
        <v>436183</v>
      </c>
      <c r="H23" s="852">
        <f ca="1">'DA-Depenses'!H$36</f>
        <v>55239</v>
      </c>
      <c r="I23" s="852">
        <f ca="1">'DA-Depenses'!I$36</f>
        <v>375755</v>
      </c>
      <c r="J23" s="852">
        <f ca="1">'DA-Depenses'!J$36</f>
        <v>370952</v>
      </c>
      <c r="K23" s="852">
        <f ca="1">'DA-Depenses'!K$36</f>
        <v>198042</v>
      </c>
      <c r="L23" s="852">
        <f ca="1">'DA-Depenses'!L$36</f>
        <v>106093</v>
      </c>
      <c r="M23" s="852">
        <f ca="1">'DA-Depenses'!M$36</f>
        <v>546106</v>
      </c>
      <c r="N23" s="852">
        <f ca="1">'DA-Depenses'!N$36</f>
        <v>282946</v>
      </c>
      <c r="O23" s="852">
        <f ca="1">'DA-Depenses'!O$36</f>
        <v>124866</v>
      </c>
      <c r="P23" s="852">
        <f ca="1">'DA-Depenses'!P$36</f>
        <v>318992</v>
      </c>
      <c r="Q23" s="852">
        <f ca="1">'DA-Depenses'!Q$36</f>
        <v>618056</v>
      </c>
      <c r="R23" s="852">
        <f ca="1">'DA-Depenses'!R$36</f>
        <v>124157</v>
      </c>
      <c r="S23" s="701">
        <f>SUM(C23:R23)</f>
        <v>5519191</v>
      </c>
      <c r="T23" s="674"/>
      <c r="U23" s="686">
        <f ca="1">'2009'!I118</f>
        <v>5519191</v>
      </c>
    </row>
    <row r="24" spans="1:21" s="579" customFormat="1" ht="45">
      <c r="A24" s="667"/>
      <c r="B24" s="851" t="s">
        <v>662</v>
      </c>
      <c r="C24" s="892">
        <f>C22+C23</f>
        <v>109144.65671641775</v>
      </c>
      <c r="D24" s="852">
        <f t="shared" ref="D24:R24" si="7">D22+D23</f>
        <v>1551506.6212121211</v>
      </c>
      <c r="E24" s="892">
        <f t="shared" si="7"/>
        <v>601774.2702702703</v>
      </c>
      <c r="F24" s="852">
        <f t="shared" si="7"/>
        <v>228555.82835820876</v>
      </c>
      <c r="G24" s="892">
        <f t="shared" si="7"/>
        <v>325342.5555555555</v>
      </c>
      <c r="H24" s="892">
        <f t="shared" si="7"/>
        <v>33950.5</v>
      </c>
      <c r="I24" s="852">
        <f t="shared" si="7"/>
        <v>450077.33333333326</v>
      </c>
      <c r="J24" s="852">
        <f t="shared" si="7"/>
        <v>1061535.8070175438</v>
      </c>
      <c r="K24" s="852">
        <f t="shared" si="7"/>
        <v>412662.0409836066</v>
      </c>
      <c r="L24" s="892">
        <f t="shared" si="7"/>
        <v>36490.56944444438</v>
      </c>
      <c r="M24" s="852">
        <f t="shared" si="7"/>
        <v>598911.63076923089</v>
      </c>
      <c r="N24" s="852">
        <f t="shared" si="7"/>
        <v>372121.09701492521</v>
      </c>
      <c r="O24" s="852">
        <f t="shared" si="7"/>
        <v>221509.80327868857</v>
      </c>
      <c r="P24" s="892">
        <f t="shared" si="7"/>
        <v>88981.34090909129</v>
      </c>
      <c r="Q24" s="852">
        <f t="shared" si="7"/>
        <v>1223629.2419354836</v>
      </c>
      <c r="R24" s="892">
        <f t="shared" si="7"/>
        <v>108622.14999999991</v>
      </c>
      <c r="S24" s="865">
        <f>SUM(C24:R24)</f>
        <v>7424815.4467989206</v>
      </c>
      <c r="T24" s="864"/>
      <c r="U24" s="864">
        <f>U22+U23</f>
        <v>7424815.4467989244</v>
      </c>
    </row>
    <row r="25" spans="1:21" s="818" customFormat="1" ht="56.25">
      <c r="A25" s="860"/>
      <c r="B25" s="861" t="s">
        <v>669</v>
      </c>
      <c r="C25" s="862" t="s">
        <v>667</v>
      </c>
      <c r="D25" s="858">
        <f>D17/D23</f>
        <v>12.479395362779854</v>
      </c>
      <c r="E25" s="893">
        <f>E17/E24</f>
        <v>10.326147705200405</v>
      </c>
      <c r="F25" s="858">
        <f>F17/F23</f>
        <v>13.329506939241499</v>
      </c>
      <c r="G25" s="893">
        <f>G17/G24</f>
        <v>22.681757655093797</v>
      </c>
      <c r="H25" s="863" t="s">
        <v>667</v>
      </c>
      <c r="I25" s="858">
        <f>I17/I23</f>
        <v>23.431741427259784</v>
      </c>
      <c r="J25" s="858">
        <f>J17/J23</f>
        <v>9.5856283292717119</v>
      </c>
      <c r="K25" s="858">
        <f>K17/K23</f>
        <v>26.77872875450662</v>
      </c>
      <c r="L25" s="893">
        <f>L17/L24</f>
        <v>70.8882058949022</v>
      </c>
      <c r="M25" s="858">
        <f>M17/M23</f>
        <v>12.282540385932402</v>
      </c>
      <c r="N25" s="858">
        <f>N17/N23</f>
        <v>18.402115598029305</v>
      </c>
      <c r="O25" s="858">
        <f>O17/O23</f>
        <v>16.684205468261975</v>
      </c>
      <c r="P25" s="893">
        <f>P17/P24</f>
        <v>48.118975914000153</v>
      </c>
      <c r="Q25" s="858">
        <f>Q17/Q23</f>
        <v>0.94581882547859741</v>
      </c>
      <c r="R25" s="893">
        <f>R17/R24</f>
        <v>20.040369298527068</v>
      </c>
      <c r="S25" s="858">
        <f>S17/S23</f>
        <v>12.287696693229135</v>
      </c>
      <c r="T25" s="817"/>
      <c r="U25" s="704">
        <f>U17/U23</f>
        <v>12.287696693229135</v>
      </c>
    </row>
    <row r="26" spans="1:21" s="579" customFormat="1" ht="56.25">
      <c r="A26" s="859"/>
      <c r="B26" s="896" t="s">
        <v>668</v>
      </c>
      <c r="C26" s="891" t="s">
        <v>663</v>
      </c>
      <c r="D26" s="897">
        <f>D17/D24</f>
        <v>6.4933922048809709</v>
      </c>
      <c r="E26" s="903">
        <f>E17/E24</f>
        <v>10.326147705200405</v>
      </c>
      <c r="F26" s="897">
        <f t="shared" ref="F26:S26" si="8">F17/F24</f>
        <v>13.077338790571478</v>
      </c>
      <c r="G26" s="903">
        <f t="shared" si="8"/>
        <v>22.681757655093797</v>
      </c>
      <c r="H26" s="891" t="s">
        <v>667</v>
      </c>
      <c r="I26" s="897">
        <f t="shared" si="8"/>
        <v>19.562402609329364</v>
      </c>
      <c r="J26" s="897">
        <f t="shared" si="8"/>
        <v>3.3496825792342149</v>
      </c>
      <c r="K26" s="897">
        <f t="shared" si="8"/>
        <v>12.851467964824705</v>
      </c>
      <c r="L26" s="903">
        <f t="shared" si="8"/>
        <v>70.8882058949022</v>
      </c>
      <c r="M26" s="897">
        <f t="shared" si="8"/>
        <v>11.199597161579453</v>
      </c>
      <c r="N26" s="897">
        <f t="shared" si="8"/>
        <v>13.992232748338811</v>
      </c>
      <c r="O26" s="897">
        <f t="shared" si="8"/>
        <v>9.4049562103531201</v>
      </c>
      <c r="P26" s="903">
        <f t="shared" si="8"/>
        <v>48.118975914000153</v>
      </c>
      <c r="Q26" s="897">
        <f t="shared" si="8"/>
        <v>0.47773376114757943</v>
      </c>
      <c r="R26" s="903">
        <f t="shared" si="8"/>
        <v>20.040369298527068</v>
      </c>
      <c r="S26" s="897">
        <f t="shared" si="8"/>
        <v>9.1339839334644477</v>
      </c>
      <c r="T26" s="674"/>
      <c r="U26" s="704">
        <f ca="1">'DA-IndicateursGlobaux'!G25</f>
        <v>9.1339839334644441</v>
      </c>
    </row>
    <row r="30" spans="1:21">
      <c r="A30" s="657"/>
      <c r="B30" s="1050" t="s">
        <v>21</v>
      </c>
      <c r="C30" s="939"/>
      <c r="D30" s="939"/>
      <c r="E30" s="939"/>
      <c r="F30" s="939"/>
      <c r="G30" s="939"/>
      <c r="H30" s="939"/>
      <c r="I30" s="939"/>
      <c r="J30" s="939"/>
      <c r="K30" s="939"/>
      <c r="L30" s="939"/>
      <c r="M30" s="939"/>
      <c r="N30" s="939"/>
      <c r="O30" s="939"/>
      <c r="P30" s="939"/>
      <c r="Q30" s="939"/>
      <c r="R30" s="939"/>
      <c r="S30" s="939"/>
    </row>
    <row r="31" spans="1:21" ht="48.75">
      <c r="C31" s="675" t="s">
        <v>373</v>
      </c>
      <c r="D31" s="675" t="s">
        <v>284</v>
      </c>
      <c r="E31" s="675" t="s">
        <v>369</v>
      </c>
      <c r="F31" s="675" t="s">
        <v>312</v>
      </c>
      <c r="G31" s="675" t="s">
        <v>374</v>
      </c>
      <c r="H31" s="676" t="s">
        <v>307</v>
      </c>
      <c r="I31" s="676" t="s">
        <v>305</v>
      </c>
      <c r="J31" s="676" t="s">
        <v>308</v>
      </c>
      <c r="K31" s="676" t="s">
        <v>306</v>
      </c>
      <c r="L31" s="676" t="s">
        <v>303</v>
      </c>
      <c r="M31" s="676" t="s">
        <v>370</v>
      </c>
      <c r="N31" s="676" t="s">
        <v>309</v>
      </c>
      <c r="O31" s="676" t="s">
        <v>375</v>
      </c>
      <c r="P31" s="676" t="s">
        <v>304</v>
      </c>
      <c r="Q31" s="676" t="s">
        <v>371</v>
      </c>
      <c r="R31" s="676" t="s">
        <v>302</v>
      </c>
      <c r="S31" s="677" t="s">
        <v>319</v>
      </c>
      <c r="U31" s="695" t="s">
        <v>16</v>
      </c>
    </row>
    <row r="32" spans="1:21">
      <c r="C32" s="678">
        <v>48</v>
      </c>
      <c r="D32" s="678">
        <v>37</v>
      </c>
      <c r="E32" s="679">
        <v>38</v>
      </c>
      <c r="F32" s="678">
        <v>50</v>
      </c>
      <c r="G32" s="678">
        <v>39</v>
      </c>
      <c r="H32" s="680">
        <v>45</v>
      </c>
      <c r="I32" s="680">
        <v>43</v>
      </c>
      <c r="J32" s="680">
        <v>46</v>
      </c>
      <c r="K32" s="680">
        <v>44</v>
      </c>
      <c r="L32" s="680">
        <v>41</v>
      </c>
      <c r="M32" s="680">
        <v>51</v>
      </c>
      <c r="N32" s="680">
        <v>47</v>
      </c>
      <c r="O32" s="680">
        <v>52</v>
      </c>
      <c r="P32" s="680">
        <v>42</v>
      </c>
      <c r="Q32" s="680">
        <v>49</v>
      </c>
      <c r="R32" s="680">
        <v>40</v>
      </c>
      <c r="S32" s="681"/>
    </row>
    <row r="33" spans="1:22">
      <c r="A33" s="658" t="s">
        <v>474</v>
      </c>
      <c r="B33" s="1051" t="s">
        <v>473</v>
      </c>
      <c r="C33" s="1052"/>
      <c r="D33" s="1052"/>
      <c r="E33" s="1052"/>
      <c r="F33" s="1052"/>
      <c r="G33" s="1052"/>
      <c r="H33" s="1052"/>
      <c r="I33" s="1052"/>
      <c r="J33" s="1052"/>
      <c r="K33" s="1052"/>
      <c r="L33" s="1052"/>
      <c r="M33" s="1052"/>
      <c r="N33" s="1052"/>
      <c r="O33" s="1052"/>
      <c r="P33" s="1052"/>
      <c r="Q33" s="1052"/>
      <c r="R33" s="1052"/>
      <c r="S33" s="1053"/>
    </row>
    <row r="34" spans="1:22">
      <c r="A34" s="663"/>
      <c r="B34" s="664" t="s">
        <v>353</v>
      </c>
      <c r="C34" s="683">
        <f ca="1">'48'!$H$240</f>
        <v>51700</v>
      </c>
      <c r="D34" s="683">
        <f ca="1">'37'!$H$240</f>
        <v>342336</v>
      </c>
      <c r="E34" s="683">
        <f ca="1">'38'!$H$240</f>
        <v>350086</v>
      </c>
      <c r="F34" s="683">
        <f ca="1">'50'!$H$240</f>
        <v>133306</v>
      </c>
      <c r="G34" s="683">
        <f ca="1">'39'!$H$240</f>
        <v>169797</v>
      </c>
      <c r="H34" s="683">
        <f ca="1">'45'!$H$240</f>
        <v>135</v>
      </c>
      <c r="I34" s="683">
        <f ca="1">'43'!$H$240</f>
        <v>273138</v>
      </c>
      <c r="J34" s="683">
        <f ca="1">'46'!$H$240</f>
        <v>175942</v>
      </c>
      <c r="K34" s="683">
        <f ca="1">'44'!$H$240</f>
        <v>181085</v>
      </c>
      <c r="L34" s="683">
        <f ca="1">'41'!$H$240</f>
        <v>110486</v>
      </c>
      <c r="M34" s="683">
        <f ca="1">'51'!$H$240</f>
        <v>275642</v>
      </c>
      <c r="N34" s="683">
        <f ca="1">'47'!$H$240</f>
        <v>230537</v>
      </c>
      <c r="O34" s="683">
        <f ca="1">'52'!$H$240</f>
        <v>67575</v>
      </c>
      <c r="P34" s="683">
        <f ca="1">'42'!$H$240</f>
        <v>140595</v>
      </c>
      <c r="Q34" s="683">
        <f ca="1">'49'!$H$240</f>
        <v>26392</v>
      </c>
      <c r="R34" s="683">
        <f ca="1">'40'!$H$240</f>
        <v>59940</v>
      </c>
      <c r="S34" s="684">
        <f>SUM(C34:R34)</f>
        <v>2588692</v>
      </c>
      <c r="T34" s="685"/>
      <c r="U34" s="686">
        <f ca="1">'DA-IndicateursGlobaux'!F4</f>
        <v>2588692</v>
      </c>
    </row>
    <row r="35" spans="1:22" ht="22.5">
      <c r="A35" s="663"/>
      <c r="B35" s="665" t="s">
        <v>629</v>
      </c>
      <c r="C35" s="683">
        <f ca="1">'48'!$H$12+'48'!$H$13+'48'!$H$15+'48'!$H$17+'48'!$H$18+CoefficientMoyen!$F38</f>
        <v>2389428.9166666665</v>
      </c>
      <c r="D35" s="683">
        <f ca="1">'37'!$H$12+'37'!$H$13+'37'!$H$15+'37'!$H$17+'37'!$H$18+CoefficientMoyen!$F27</f>
        <v>6271720.5072463769</v>
      </c>
      <c r="E35" s="683">
        <f ca="1">'38'!$H$12+'38'!$H$13+'38'!$H$15+'38'!$H$17+'38'!$H$18+CoefficientMoyen!$F28</f>
        <v>5243714.4324324327</v>
      </c>
      <c r="F35" s="683">
        <f ca="1">'50'!$H$12+'50'!$H$13+'50'!$H$15+'50'!$H$17+'50'!$H$18+CoefficientMoyen!$F40</f>
        <v>1871221.1641791044</v>
      </c>
      <c r="G35" s="683">
        <f ca="1">'39'!$H$12+'39'!$H$13+'39'!$H$15+'39'!$H$17+'39'!$H$18+CoefficientMoyen!$F29</f>
        <v>4477235.0476190476</v>
      </c>
      <c r="H35" s="683">
        <f ca="1">'45'!$H$12+'45'!$H$13+'45'!$H$15+'45'!$H$17+'45'!$H$18+CoefficientMoyen!$F35</f>
        <v>362142.50793650793</v>
      </c>
      <c r="I35" s="683">
        <f ca="1">'43'!$H$12+'43'!$H$13+'43'!$H$15+'43'!$H$17+'43'!$H$18+CoefficientMoyen!$F33</f>
        <v>2923255.2698412696</v>
      </c>
      <c r="J35" s="683">
        <f ca="1">'46'!$H$12+'46'!$H$13+'46'!$H$15+'46'!$H$17+'46'!$H$18+CoefficientMoyen!$F36</f>
        <v>6778447.333333333</v>
      </c>
      <c r="K35" s="683">
        <f ca="1">'44'!$H$12+'44'!$H$13+'44'!$H$15+'44'!$H$17+'44'!$H$18+CoefficientMoyen!$F34</f>
        <v>4018748.2575757578</v>
      </c>
      <c r="L35" s="683">
        <f ca="1">'41'!$IH12+'41'!$H$13+'41'!$H$15+'41'!$H$17+'41'!$H$18+CoefficientMoyen!$F31</f>
        <v>713309.42307692312</v>
      </c>
      <c r="M35" s="683">
        <f ca="1">'51'!$H$12+'51'!$H$13+'51'!$H$15+'51'!$H$17+'51'!$H$18+CoefficientMoyen!$F41</f>
        <v>5308673.538461538</v>
      </c>
      <c r="N35" s="683">
        <f ca="1">'47'!$H$12+'47'!$H$13+'47'!$H$15+'47'!$H$17+'47'!$H$18+CoefficientMoyen!$F37</f>
        <v>2720154.2238805969</v>
      </c>
      <c r="O35" s="683">
        <f ca="1">'52'!$H$12+'52'!$H$13+'52'!$H$15+'52'!$H$17+'52'!$H$18+CoefficientMoyen!$F42</f>
        <v>2140068.2459016391</v>
      </c>
      <c r="P35" s="683">
        <f ca="1">'42'!$H$12+'42'!$H$13+'42'!$H$15+'42'!$H$17+'42'!$H$18+CoefficientMoyen!$F32</f>
        <v>3307034.666666667</v>
      </c>
      <c r="Q35" s="683">
        <f ca="1">'49'!$H$12+'49'!$H$13+'49'!$H$15+'49'!$H$17+'49'!$H$18+CoefficientMoyen!$F39</f>
        <v>1143284.6612903227</v>
      </c>
      <c r="R35" s="683">
        <f ca="1">'40'!$H$12+'40'!$H$13+'40'!$H$15+'40'!$H$17+'40'!$H$18+CoefficientMoyen!$F30</f>
        <v>1223331.2142857143</v>
      </c>
      <c r="S35" s="684">
        <f>SUM(C35:R35)</f>
        <v>50891769.410393886</v>
      </c>
      <c r="U35" s="686">
        <f ca="1">'DA-IndicateursGlobaux'!F5</f>
        <v>50891769.410393894</v>
      </c>
      <c r="V35" s="430"/>
    </row>
    <row r="36" spans="1:22" ht="22.5">
      <c r="A36" s="663"/>
      <c r="B36" s="666" t="s">
        <v>616</v>
      </c>
      <c r="C36" s="687">
        <f t="shared" ref="C36:S36" si="9">C34/C35</f>
        <v>2.1636969252101977E-2</v>
      </c>
      <c r="D36" s="687">
        <f t="shared" si="9"/>
        <v>5.4584065027206377E-2</v>
      </c>
      <c r="E36" s="687">
        <f t="shared" si="9"/>
        <v>6.6762979660889649E-2</v>
      </c>
      <c r="F36" s="687">
        <f t="shared" si="9"/>
        <v>7.1240109160736587E-2</v>
      </c>
      <c r="G36" s="687">
        <f t="shared" si="9"/>
        <v>3.7924522209370377E-2</v>
      </c>
      <c r="H36" s="687">
        <f t="shared" si="9"/>
        <v>3.727814245536419E-4</v>
      </c>
      <c r="I36" s="687">
        <f t="shared" si="9"/>
        <v>9.3436246508445078E-2</v>
      </c>
      <c r="J36" s="687">
        <f t="shared" si="9"/>
        <v>2.5956091616260991E-2</v>
      </c>
      <c r="K36" s="687">
        <f t="shared" si="9"/>
        <v>4.5060050641051223E-2</v>
      </c>
      <c r="L36" s="687">
        <f t="shared" si="9"/>
        <v>0.15489210772431533</v>
      </c>
      <c r="M36" s="687">
        <f t="shared" si="9"/>
        <v>5.1922951751122652E-2</v>
      </c>
      <c r="N36" s="687">
        <f t="shared" si="9"/>
        <v>8.475144459681179E-2</v>
      </c>
      <c r="O36" s="687">
        <f t="shared" si="9"/>
        <v>3.1576095822836603E-2</v>
      </c>
      <c r="P36" s="687">
        <f t="shared" si="9"/>
        <v>4.2513917805921592E-2</v>
      </c>
      <c r="Q36" s="687">
        <f t="shared" si="9"/>
        <v>2.3084364632526184E-2</v>
      </c>
      <c r="R36" s="687">
        <f t="shared" si="9"/>
        <v>4.8997360077171016E-2</v>
      </c>
      <c r="S36" s="687">
        <f t="shared" si="9"/>
        <v>5.0866614189116761E-2</v>
      </c>
    </row>
    <row r="37" spans="1:22" ht="13.5" thickBot="1">
      <c r="A37" s="667"/>
      <c r="B37" s="696" t="s">
        <v>4</v>
      </c>
      <c r="C37" s="697">
        <f>C34/C44</f>
        <v>3.6928571428571429E-2</v>
      </c>
      <c r="D37" s="697">
        <f>D34/D44</f>
        <v>2.7949537734031332E-2</v>
      </c>
      <c r="E37" s="697">
        <f>E34/E44</f>
        <v>3.8290841122967295E-2</v>
      </c>
      <c r="F37" s="697">
        <f>F34/F44</f>
        <v>3.8355588931760047E-2</v>
      </c>
      <c r="G37" s="697">
        <f>G34/G44</f>
        <v>2.0133278015245833E-2</v>
      </c>
      <c r="H37" s="697">
        <f t="shared" ref="H37:S37" si="10">H34/H44</f>
        <v>1.5220356945556219E-3</v>
      </c>
      <c r="I37" s="697">
        <f t="shared" si="10"/>
        <v>2.997793948174245E-2</v>
      </c>
      <c r="J37" s="697">
        <f t="shared" si="10"/>
        <v>3.325434083856537E-2</v>
      </c>
      <c r="K37" s="697">
        <f t="shared" si="10"/>
        <v>3.2580964375674704E-2</v>
      </c>
      <c r="L37" s="697">
        <f t="shared" si="10"/>
        <v>3.6806570455536529E-2</v>
      </c>
      <c r="M37" s="697">
        <f t="shared" si="10"/>
        <v>3.5097038839346138E-2</v>
      </c>
      <c r="N37" s="697">
        <f t="shared" si="10"/>
        <v>3.3876634193421726E-2</v>
      </c>
      <c r="O37" s="697">
        <f t="shared" si="10"/>
        <v>3.3357966148883894E-2</v>
      </c>
      <c r="P37" s="697">
        <f t="shared" si="10"/>
        <v>2.7895030797725064E-2</v>
      </c>
      <c r="Q37" s="697">
        <f t="shared" si="10"/>
        <v>3.2185365853658533E-2</v>
      </c>
      <c r="R37" s="697">
        <f t="shared" si="10"/>
        <v>3.0663061855590996E-2</v>
      </c>
      <c r="S37" s="697">
        <f t="shared" si="10"/>
        <v>3.1473250803058517E-2</v>
      </c>
    </row>
    <row r="38" spans="1:22">
      <c r="A38" s="659" t="s">
        <v>475</v>
      </c>
      <c r="B38" s="1044" t="s">
        <v>617</v>
      </c>
      <c r="C38" s="1045"/>
      <c r="D38" s="1045"/>
      <c r="E38" s="1045"/>
      <c r="F38" s="1045"/>
      <c r="G38" s="1045"/>
      <c r="H38" s="1045"/>
      <c r="I38" s="1045"/>
      <c r="J38" s="1045"/>
      <c r="K38" s="1045"/>
      <c r="L38" s="1045"/>
      <c r="M38" s="1045"/>
      <c r="N38" s="1045"/>
      <c r="O38" s="1045"/>
      <c r="P38" s="1045"/>
      <c r="Q38" s="1045"/>
      <c r="R38" s="1045"/>
      <c r="S38" s="1046"/>
    </row>
    <row r="39" spans="1:22">
      <c r="A39" s="668"/>
      <c r="B39" s="669" t="s">
        <v>618</v>
      </c>
      <c r="C39" s="689">
        <f ca="1">'48'!$H$362</f>
        <v>0</v>
      </c>
      <c r="D39" s="689">
        <f ca="1">'37'!$H$362</f>
        <v>414207</v>
      </c>
      <c r="E39" s="689">
        <f ca="1">'38'!$H$362</f>
        <v>344708</v>
      </c>
      <c r="F39" s="689">
        <f ca="1">'50'!$H$362</f>
        <v>92782</v>
      </c>
      <c r="G39" s="689">
        <f ca="1">'39'!$H$362</f>
        <v>225410</v>
      </c>
      <c r="H39" s="689">
        <f ca="1">'45'!$H$362</f>
        <v>0</v>
      </c>
      <c r="I39" s="689">
        <f ca="1">'43'!$H$362</f>
        <v>0</v>
      </c>
      <c r="J39" s="689">
        <f ca="1">'46'!$H$362</f>
        <v>0</v>
      </c>
      <c r="K39" s="689">
        <f ca="1">'44'!$H$362</f>
        <v>0</v>
      </c>
      <c r="L39" s="689">
        <f ca="1">'41'!$H$362</f>
        <v>34814</v>
      </c>
      <c r="M39" s="689">
        <f ca="1">'51'!$H$362</f>
        <v>134031</v>
      </c>
      <c r="N39" s="689">
        <f ca="1">'47'!$H$362</f>
        <v>24451</v>
      </c>
      <c r="O39" s="689">
        <f ca="1">'52'!$H$362</f>
        <v>0</v>
      </c>
      <c r="P39" s="689">
        <f ca="1">'42'!$H$362</f>
        <v>0</v>
      </c>
      <c r="Q39" s="689">
        <f ca="1">'49'!$H$362</f>
        <v>23238</v>
      </c>
      <c r="R39" s="689">
        <f ca="1">'40'!$H$362</f>
        <v>108481</v>
      </c>
      <c r="S39" s="684">
        <f>SUM(C39:R39)</f>
        <v>1402122</v>
      </c>
      <c r="U39" s="686">
        <f ca="1">'DA-IndicateursGlobaux'!F10</f>
        <v>1402122</v>
      </c>
    </row>
    <row r="40" spans="1:22">
      <c r="A40" s="663"/>
      <c r="B40" s="664" t="s">
        <v>619</v>
      </c>
      <c r="C40" s="683">
        <f ca="1">'48'!$H$363</f>
        <v>163176</v>
      </c>
      <c r="D40" s="683">
        <f ca="1">'37'!$H$363</f>
        <v>0</v>
      </c>
      <c r="E40" s="683">
        <f ca="1">'38'!$H$363</f>
        <v>0</v>
      </c>
      <c r="F40" s="683">
        <f ca="1">'50'!$H$363</f>
        <v>0</v>
      </c>
      <c r="G40" s="683">
        <f ca="1">'39'!$H$363</f>
        <v>0</v>
      </c>
      <c r="H40" s="683">
        <f ca="1">'45'!$H$363</f>
        <v>53813</v>
      </c>
      <c r="I40" s="683">
        <f ca="1">'43'!$H$363</f>
        <v>166098</v>
      </c>
      <c r="J40" s="683">
        <f ca="1">'46'!$H$363</f>
        <v>844808</v>
      </c>
      <c r="K40" s="683">
        <f ca="1">'44'!$H$363</f>
        <v>103136</v>
      </c>
      <c r="L40" s="683">
        <f ca="1">'41'!$H$363</f>
        <v>0</v>
      </c>
      <c r="M40" s="683">
        <f ca="1">'51'!$H$363</f>
        <v>0</v>
      </c>
      <c r="N40" s="683">
        <f ca="1">'47'!$H$363</f>
        <v>0</v>
      </c>
      <c r="O40" s="683">
        <f ca="1">'52'!$H$363</f>
        <v>327980</v>
      </c>
      <c r="P40" s="683">
        <f ca="1">'42'!$H$363</f>
        <v>15473</v>
      </c>
      <c r="Q40" s="683">
        <f ca="1">'49'!$H$363</f>
        <v>0</v>
      </c>
      <c r="R40" s="683">
        <f ca="1">'40'!$H$363</f>
        <v>0</v>
      </c>
      <c r="S40" s="684">
        <f>SUM(C40:R40)</f>
        <v>1674484</v>
      </c>
      <c r="U40" s="686">
        <f ca="1">'DA-IndicateursGlobaux'!F11</f>
        <v>1674484</v>
      </c>
    </row>
    <row r="41" spans="1:22" ht="33.75">
      <c r="A41" s="663"/>
      <c r="B41" s="666" t="s">
        <v>622</v>
      </c>
      <c r="C41" s="687">
        <f>C39/C35</f>
        <v>0</v>
      </c>
      <c r="D41" s="698">
        <f>D39/D35</f>
        <v>6.6043599921492543E-2</v>
      </c>
      <c r="E41" s="698">
        <f>E39/E35</f>
        <v>6.5737370797306793E-2</v>
      </c>
      <c r="F41" s="698">
        <f>F39/F35</f>
        <v>4.9583663212094446E-2</v>
      </c>
      <c r="G41" s="698">
        <f>G39/G35</f>
        <v>5.0345804408877523E-2</v>
      </c>
      <c r="H41" s="687">
        <f t="shared" ref="H41:R41" si="11">H39/H35</f>
        <v>0</v>
      </c>
      <c r="I41" s="687">
        <f t="shared" si="11"/>
        <v>0</v>
      </c>
      <c r="J41" s="687">
        <f t="shared" si="11"/>
        <v>0</v>
      </c>
      <c r="K41" s="687">
        <f t="shared" si="11"/>
        <v>0</v>
      </c>
      <c r="L41" s="698">
        <f t="shared" si="11"/>
        <v>4.88063088383534E-2</v>
      </c>
      <c r="M41" s="698">
        <f t="shared" si="11"/>
        <v>2.5247549887733801E-2</v>
      </c>
      <c r="N41" s="698">
        <f t="shared" si="11"/>
        <v>8.9888285691088424E-3</v>
      </c>
      <c r="O41" s="687">
        <f t="shared" si="11"/>
        <v>0</v>
      </c>
      <c r="P41" s="687">
        <f t="shared" si="11"/>
        <v>0</v>
      </c>
      <c r="Q41" s="698">
        <f t="shared" si="11"/>
        <v>2.0325646609981943E-2</v>
      </c>
      <c r="R41" s="698">
        <f t="shared" si="11"/>
        <v>8.8676720362555708E-2</v>
      </c>
      <c r="S41" s="698">
        <f>S39/(D35+E35+F35+G35+L35+M35+N35+Q35+R35)</f>
        <v>4.8394685335500676E-2</v>
      </c>
    </row>
    <row r="42" spans="1:22" ht="23.25" thickBot="1">
      <c r="A42" s="670"/>
      <c r="B42" s="671" t="s">
        <v>623</v>
      </c>
      <c r="C42" s="699">
        <f>C40/C35</f>
        <v>6.8290794868104299E-2</v>
      </c>
      <c r="D42" s="690">
        <f>D40/D35</f>
        <v>0</v>
      </c>
      <c r="E42" s="690">
        <f>E40/E35</f>
        <v>0</v>
      </c>
      <c r="F42" s="690">
        <f>F40/F35</f>
        <v>0</v>
      </c>
      <c r="G42" s="690">
        <f>G40/G35</f>
        <v>0</v>
      </c>
      <c r="H42" s="699">
        <f t="shared" ref="H42:R42" si="12">H40/H35</f>
        <v>0.14859619851485284</v>
      </c>
      <c r="I42" s="699">
        <f t="shared" si="12"/>
        <v>5.6819533248979308E-2</v>
      </c>
      <c r="J42" s="699">
        <f t="shared" si="12"/>
        <v>0.12463149132185729</v>
      </c>
      <c r="K42" s="699">
        <f t="shared" si="12"/>
        <v>2.5663712526799342E-2</v>
      </c>
      <c r="L42" s="690">
        <f t="shared" si="12"/>
        <v>0</v>
      </c>
      <c r="M42" s="690">
        <f t="shared" si="12"/>
        <v>0</v>
      </c>
      <c r="N42" s="690">
        <f t="shared" si="12"/>
        <v>0</v>
      </c>
      <c r="O42" s="699">
        <f t="shared" si="12"/>
        <v>0.15325679479058749</v>
      </c>
      <c r="P42" s="699">
        <f t="shared" si="12"/>
        <v>4.6788139707032604E-3</v>
      </c>
      <c r="Q42" s="690">
        <f t="shared" si="12"/>
        <v>0</v>
      </c>
      <c r="R42" s="690">
        <f t="shared" si="12"/>
        <v>0</v>
      </c>
      <c r="S42" s="699">
        <f>S40/(C35+H35+I35+J35+K35+O35+P35)</f>
        <v>7.63937422173563E-2</v>
      </c>
    </row>
    <row r="43" spans="1:22">
      <c r="A43" s="660" t="s">
        <v>477</v>
      </c>
      <c r="B43" s="1047" t="s">
        <v>476</v>
      </c>
      <c r="C43" s="1048"/>
      <c r="D43" s="1048"/>
      <c r="E43" s="1048"/>
      <c r="F43" s="1048"/>
      <c r="G43" s="1048"/>
      <c r="H43" s="1048"/>
      <c r="I43" s="1048"/>
      <c r="J43" s="1048"/>
      <c r="K43" s="1048"/>
      <c r="L43" s="1048"/>
      <c r="M43" s="1048"/>
      <c r="N43" s="1048"/>
      <c r="O43" s="1048"/>
      <c r="P43" s="1048"/>
      <c r="Q43" s="1048"/>
      <c r="R43" s="1048"/>
      <c r="S43" s="1049"/>
    </row>
    <row r="44" spans="1:22" ht="22.5">
      <c r="A44" s="663"/>
      <c r="B44" s="700" t="s">
        <v>5</v>
      </c>
      <c r="C44" s="701">
        <f ca="1">'48'!$H$50+'48'!$H$51</f>
        <v>1400000</v>
      </c>
      <c r="D44" s="701">
        <f ca="1">'37'!$H$50+'37'!$H$51</f>
        <v>12248360</v>
      </c>
      <c r="E44" s="701">
        <f ca="1">'38'!$H$50+'38'!$H$51</f>
        <v>9142813</v>
      </c>
      <c r="F44" s="701">
        <f ca="1">'50'!$H$50+'50'!$H$51</f>
        <v>3475530</v>
      </c>
      <c r="G44" s="701">
        <f ca="1">'39'!$H$50+'39'!$H$51</f>
        <v>8433649</v>
      </c>
      <c r="H44" s="701">
        <f ca="1">'45'!$H$50+'45'!$H$51</f>
        <v>88697</v>
      </c>
      <c r="I44" s="701">
        <f ca="1">'43'!$H$50+'43'!$H$51</f>
        <v>9111300</v>
      </c>
      <c r="J44" s="701">
        <f ca="1">'46'!$H$50+'46'!$H$51</f>
        <v>5290798</v>
      </c>
      <c r="K44" s="701">
        <f ca="1">'44'!$H$50+'44'!$H$51</f>
        <v>5558000</v>
      </c>
      <c r="L44" s="701">
        <f ca="1">'41'!$H$50+'41'!$H$51</f>
        <v>3001801</v>
      </c>
      <c r="M44" s="701">
        <f ca="1">'51'!$H$50+'51'!$H$51</f>
        <v>7853711</v>
      </c>
      <c r="N44" s="701">
        <f ca="1">'47'!$H$50+'47'!$H$51</f>
        <v>6805192</v>
      </c>
      <c r="O44" s="701">
        <f ca="1">'52'!$H$50+'52'!$H$51</f>
        <v>2025753</v>
      </c>
      <c r="P44" s="701">
        <f ca="1">'42'!$H$50+'42'!$H$51</f>
        <v>5040145</v>
      </c>
      <c r="Q44" s="701">
        <f ca="1">'49'!$H$50+'49'!$H$51</f>
        <v>820000</v>
      </c>
      <c r="R44" s="701">
        <f ca="1">'40'!$H$50+'40'!$H$51</f>
        <v>1954795</v>
      </c>
      <c r="S44" s="701">
        <f>SUM(C44:R44)</f>
        <v>82250544</v>
      </c>
      <c r="U44" s="686">
        <f ca="1">'DA-IndicateursGlobaux'!F15</f>
        <v>82250544</v>
      </c>
    </row>
    <row r="45" spans="1:22">
      <c r="A45" s="667"/>
      <c r="B45" s="672" t="s">
        <v>625</v>
      </c>
      <c r="C45" s="691">
        <f ca="1">'48'!$H$32+'48'!$H$33-'DA-IndicateursGlobaux'!$F53</f>
        <v>1011938</v>
      </c>
      <c r="D45" s="691">
        <f ca="1">'37'!$H$32+'37'!$H$33-'DA-IndicateursGlobaux'!$F42</f>
        <v>2531180</v>
      </c>
      <c r="E45" s="691">
        <f ca="1">'38'!$H$32+'38'!$H$33-'DA-IndicateursGlobaux'!$F43</f>
        <v>1744359</v>
      </c>
      <c r="F45" s="691">
        <f ca="1">'50'!$H$32+'50'!$H$33-'DA-IndicateursGlobaux'!$F55</f>
        <v>525196</v>
      </c>
      <c r="G45" s="691">
        <f ca="1">'39'!$H$32+'39'!$H$33-'DA-IndicateursGlobaux'!$F44</f>
        <v>1549645</v>
      </c>
      <c r="H45" s="691">
        <f ca="1">'45'!$H$32+'45'!$H$33-'DA-IndicateursGlobaux'!$F50</f>
        <v>97990</v>
      </c>
      <c r="I45" s="691">
        <f ca="1">'43'!$H$32+'43'!$H$33-'DA-IndicateursGlobaux'!$F48</f>
        <v>1099596</v>
      </c>
      <c r="J45" s="691">
        <f ca="1">'46'!$H$32+'46'!$H$33-'DA-IndicateursGlobaux'!$F51</f>
        <v>1561278</v>
      </c>
      <c r="K45" s="691">
        <f ca="1">'44'!$H$32+'44'!$H$33-'DA-IndicateursGlobaux'!$F49</f>
        <v>1198175</v>
      </c>
      <c r="L45" s="691">
        <f ca="1">'41'!$H$32+'41'!$H$33-'DA-IndicateursGlobaux'!$F46</f>
        <v>304030</v>
      </c>
      <c r="M45" s="691">
        <f ca="1">'51'!$H$32+'51'!$H$33-'DA-IndicateursGlobaux'!$F56</f>
        <v>1528497</v>
      </c>
      <c r="N45" s="691">
        <f ca="1">'47'!$H$32+'47'!$H$33-'DA-IndicateursGlobaux'!$F52</f>
        <v>998126</v>
      </c>
      <c r="O45" s="691">
        <f ca="1">'52'!$H$32+'52'!$H$33-'DA-IndicateursGlobaux'!$F57</f>
        <v>396832</v>
      </c>
      <c r="P45" s="691">
        <f ca="1">'42'!$H$32+'42'!$H$33-'DA-IndicateursGlobaux'!$F47</f>
        <v>624064</v>
      </c>
      <c r="Q45" s="691">
        <f ca="1">'49'!$H$32+'49'!$H$33-'DA-IndicateursGlobaux'!$F54</f>
        <v>408831</v>
      </c>
      <c r="R45" s="691">
        <f ca="1">'40'!$H$32+'40'!$H$33-'DA-IndicateursGlobaux'!$F45</f>
        <v>214233</v>
      </c>
      <c r="S45" s="701">
        <f>SUM(C45:R45)</f>
        <v>15793970</v>
      </c>
      <c r="U45" s="686">
        <f ca="1">'DA-IndicateursGlobaux'!F37</f>
        <v>15793970</v>
      </c>
    </row>
    <row r="46" spans="1:22" ht="33.75">
      <c r="A46" s="667"/>
      <c r="B46" s="672" t="s">
        <v>17</v>
      </c>
      <c r="C46" s="691">
        <f t="shared" ref="C46:S46" si="13">C44-C45</f>
        <v>388062</v>
      </c>
      <c r="D46" s="691">
        <f t="shared" si="13"/>
        <v>9717180</v>
      </c>
      <c r="E46" s="691">
        <f t="shared" si="13"/>
        <v>7398454</v>
      </c>
      <c r="F46" s="691">
        <f t="shared" si="13"/>
        <v>2950334</v>
      </c>
      <c r="G46" s="691">
        <f t="shared" si="13"/>
        <v>6884004</v>
      </c>
      <c r="H46" s="691">
        <f t="shared" si="13"/>
        <v>-9293</v>
      </c>
      <c r="I46" s="691">
        <f t="shared" si="13"/>
        <v>8011704</v>
      </c>
      <c r="J46" s="691">
        <f t="shared" si="13"/>
        <v>3729520</v>
      </c>
      <c r="K46" s="691">
        <f t="shared" si="13"/>
        <v>4359825</v>
      </c>
      <c r="L46" s="691">
        <f t="shared" si="13"/>
        <v>2697771</v>
      </c>
      <c r="M46" s="691">
        <f t="shared" si="13"/>
        <v>6325214</v>
      </c>
      <c r="N46" s="691">
        <f t="shared" si="13"/>
        <v>5807066</v>
      </c>
      <c r="O46" s="691">
        <f t="shared" si="13"/>
        <v>1628921</v>
      </c>
      <c r="P46" s="691">
        <f t="shared" si="13"/>
        <v>4416081</v>
      </c>
      <c r="Q46" s="691">
        <f t="shared" si="13"/>
        <v>411169</v>
      </c>
      <c r="R46" s="691">
        <f t="shared" si="13"/>
        <v>1740562</v>
      </c>
      <c r="S46" s="691">
        <f t="shared" si="13"/>
        <v>66456574</v>
      </c>
      <c r="U46" s="686">
        <f>U44-U45</f>
        <v>66456574</v>
      </c>
    </row>
    <row r="47" spans="1:22" ht="23.25" thickBot="1">
      <c r="A47" s="670"/>
      <c r="B47" s="671" t="s">
        <v>624</v>
      </c>
      <c r="C47" s="703">
        <f>C46/C35</f>
        <v>0.16240784452435586</v>
      </c>
      <c r="D47" s="703">
        <f>D46/D35</f>
        <v>1.5493643233579562</v>
      </c>
      <c r="E47" s="703">
        <f>E46/E35</f>
        <v>1.4109185569375171</v>
      </c>
      <c r="F47" s="703">
        <f>F46/F35</f>
        <v>1.5766890929187931</v>
      </c>
      <c r="G47" s="703">
        <f>G46/G35</f>
        <v>1.5375569803199969</v>
      </c>
      <c r="H47" s="703"/>
      <c r="I47" s="703">
        <f t="shared" ref="I47:S47" si="14">I46/I35</f>
        <v>2.7406788872170678</v>
      </c>
      <c r="J47" s="703">
        <f t="shared" si="14"/>
        <v>0.55020269636969965</v>
      </c>
      <c r="K47" s="703">
        <f t="shared" si="14"/>
        <v>1.0848713879455567</v>
      </c>
      <c r="L47" s="703">
        <f t="shared" si="14"/>
        <v>3.7820487333013588</v>
      </c>
      <c r="M47" s="703">
        <f t="shared" si="14"/>
        <v>1.1914867158761202</v>
      </c>
      <c r="N47" s="703">
        <f t="shared" si="14"/>
        <v>2.1348296905443789</v>
      </c>
      <c r="O47" s="703">
        <f t="shared" si="14"/>
        <v>0.76115376372668619</v>
      </c>
      <c r="P47" s="703">
        <f t="shared" si="14"/>
        <v>1.3353597543176645</v>
      </c>
      <c r="Q47" s="703">
        <f t="shared" si="14"/>
        <v>0.35963834198208389</v>
      </c>
      <c r="R47" s="703">
        <f t="shared" si="14"/>
        <v>1.4228051893667157</v>
      </c>
      <c r="S47" s="703">
        <f t="shared" si="14"/>
        <v>1.3058412935909285</v>
      </c>
    </row>
    <row r="48" spans="1:22">
      <c r="A48" s="659" t="s">
        <v>478</v>
      </c>
      <c r="B48" s="661" t="s">
        <v>406</v>
      </c>
      <c r="C48" s="688"/>
      <c r="D48" s="688"/>
      <c r="E48" s="688"/>
      <c r="F48" s="688"/>
      <c r="G48" s="688"/>
      <c r="H48" s="682"/>
      <c r="I48" s="682"/>
      <c r="J48" s="682"/>
      <c r="K48" s="682"/>
      <c r="L48" s="682"/>
      <c r="M48" s="682"/>
      <c r="N48" s="682"/>
      <c r="O48" s="682"/>
      <c r="P48" s="682"/>
      <c r="Q48" s="682"/>
      <c r="R48" s="682"/>
      <c r="S48" s="682"/>
    </row>
    <row r="49" spans="1:22" ht="22.5">
      <c r="A49" s="663"/>
      <c r="B49" s="665" t="s">
        <v>630</v>
      </c>
      <c r="C49" s="683">
        <f ca="1">CoefficientMoyen!$F38*'DA-IndicateursGlobaux'!$J$20</f>
        <v>1546129.8416666666</v>
      </c>
      <c r="D49" s="683">
        <f ca="1">CoefficientMoyen!$F27*'DA-IndicateursGlobaux'!$J$20</f>
        <v>4198631.8550724639</v>
      </c>
      <c r="E49" s="683">
        <f ca="1">CoefficientMoyen!$F28*'DA-IndicateursGlobaux'!$J$20</f>
        <v>3556887.2027027025</v>
      </c>
      <c r="F49" s="683">
        <f ca="1">CoefficientMoyen!$F40*'DA-IndicateursGlobaux'!$J$20</f>
        <v>1249680.014925373</v>
      </c>
      <c r="G49" s="683">
        <f ca="1">CoefficientMoyen!$F29*'DA-IndicateursGlobaux'!$J$20</f>
        <v>2884744.833333333</v>
      </c>
      <c r="H49" s="683">
        <f ca="1">CoefficientMoyen!$F35*'DA-IndicateursGlobaux'!$J$20</f>
        <v>249264.05555555553</v>
      </c>
      <c r="I49" s="683">
        <f ca="1">CoefficientMoyen!$F33*'DA-IndicateursGlobaux'!$J$20</f>
        <v>2000579.8888888885</v>
      </c>
      <c r="J49" s="683">
        <f ca="1">CoefficientMoyen!$F36*'DA-IndicateursGlobaux'!$J$20</f>
        <v>3223323.833333333</v>
      </c>
      <c r="K49" s="683">
        <f ca="1">CoefficientMoyen!$F34*'DA-IndicateursGlobaux'!$J$20</f>
        <v>2379326.7803030303</v>
      </c>
      <c r="L49" s="683">
        <f ca="1">CoefficientMoyen!$F31*'DA-IndicateursGlobaux'!$J$20</f>
        <v>496947.09615384613</v>
      </c>
      <c r="M49" s="683">
        <f ca="1">CoefficientMoyen!$F41*'DA-IndicateursGlobaux'!$J$20</f>
        <v>2829226.7769230767</v>
      </c>
      <c r="N49" s="683">
        <f ca="1">CoefficientMoyen!$F37*'DA-IndicateursGlobaux'!$J$20</f>
        <v>1843306.6567164178</v>
      </c>
      <c r="O49" s="683">
        <f ca="1">CoefficientMoyen!$F42*'DA-IndicateursGlobaux'!$J$20</f>
        <v>1468407.6721311472</v>
      </c>
      <c r="P49" s="683">
        <f ca="1">CoefficientMoyen!$F32*'DA-IndicateursGlobaux'!$J$20</f>
        <v>2270930.6666666665</v>
      </c>
      <c r="Q49" s="683">
        <f ca="1">CoefficientMoyen!$F39*'DA-IndicateursGlobaux'!$J$20</f>
        <v>767761.86290322582</v>
      </c>
      <c r="R49" s="683">
        <f ca="1">CoefficientMoyen!$F30*'DA-IndicateursGlobaux'!$J$20</f>
        <v>811981.25</v>
      </c>
      <c r="S49" s="701">
        <f ca="1">SUM(C49:R49)</f>
        <v>31777130.287275728</v>
      </c>
      <c r="U49" s="686">
        <f ca="1">'DA-IndicateursGlobaux'!F20</f>
        <v>31777130.287275724</v>
      </c>
    </row>
    <row r="50" spans="1:22">
      <c r="A50" s="663"/>
      <c r="B50" s="665" t="s">
        <v>456</v>
      </c>
      <c r="C50" s="683">
        <f ca="1">'DA-RésultatsCommunesComparés'!D$21</f>
        <v>1761517</v>
      </c>
      <c r="D50" s="683">
        <f ca="1">'DA-RésultatsCommunesComparés'!E$21</f>
        <v>3742008</v>
      </c>
      <c r="E50" s="683">
        <f ca="1">'DA-RésultatsCommunesComparés'!F$21</f>
        <v>4105919</v>
      </c>
      <c r="F50" s="683">
        <f ca="1">'DA-RésultatsCommunesComparés'!G$21</f>
        <v>1294944</v>
      </c>
      <c r="G50" s="683">
        <f ca="1">'DA-RésultatsCommunesComparés'!H$21</f>
        <v>3007154</v>
      </c>
      <c r="H50" s="683">
        <f ca="1">'DA-RésultatsCommunesComparés'!I$21</f>
        <v>281051</v>
      </c>
      <c r="I50" s="683">
        <f ca="1">'DA-RésultatsCommunesComparés'!J$21</f>
        <v>1857863</v>
      </c>
      <c r="J50" s="683">
        <f ca="1">'DA-RésultatsCommunesComparés'!K$21</f>
        <v>1702964</v>
      </c>
      <c r="K50" s="683">
        <f ca="1">'DA-RésultatsCommunesComparés'!L$21</f>
        <v>1986215</v>
      </c>
      <c r="L50" s="683">
        <f ca="1">'DA-RésultatsCommunesComparés'!M$21</f>
        <v>536154</v>
      </c>
      <c r="M50" s="683">
        <f ca="1">'DA-RésultatsCommunesComparés'!N$21</f>
        <v>2411389</v>
      </c>
      <c r="N50" s="683">
        <f ca="1">'DA-RésultatsCommunesComparés'!O$21</f>
        <v>1877776</v>
      </c>
      <c r="O50" s="683">
        <f ca="1">'DA-RésultatsCommunesComparés'!P$21</f>
        <v>1429316</v>
      </c>
      <c r="P50" s="683">
        <f ca="1">'DA-RésultatsCommunesComparés'!Q$21</f>
        <v>2399016</v>
      </c>
      <c r="Q50" s="683">
        <f ca="1">'DA-RésultatsCommunesComparés'!R$21</f>
        <v>87662</v>
      </c>
      <c r="R50" s="683">
        <f ca="1">'DA-RésultatsCommunesComparés'!S$21</f>
        <v>988891</v>
      </c>
      <c r="S50" s="701">
        <f ca="1">SUM(C50:R50)</f>
        <v>29469839</v>
      </c>
      <c r="U50" s="686">
        <f ca="1">'DA-IndicateursGlobaux'!F21</f>
        <v>29469839</v>
      </c>
      <c r="V50" s="706"/>
    </row>
    <row r="51" spans="1:22" ht="33.75">
      <c r="A51" s="663"/>
      <c r="B51" s="665" t="s">
        <v>628</v>
      </c>
      <c r="C51" s="692">
        <f t="shared" ref="C51:R51" si="15">C49-C50</f>
        <v>-215387.15833333344</v>
      </c>
      <c r="D51" s="683">
        <f t="shared" si="15"/>
        <v>456623.85507246386</v>
      </c>
      <c r="E51" s="692">
        <f t="shared" si="15"/>
        <v>-549031.79729729751</v>
      </c>
      <c r="F51" s="692">
        <f t="shared" si="15"/>
        <v>-45263.98507462698</v>
      </c>
      <c r="G51" s="692">
        <f t="shared" si="15"/>
        <v>-122409.16666666698</v>
      </c>
      <c r="H51" s="692">
        <f t="shared" si="15"/>
        <v>-31786.944444444467</v>
      </c>
      <c r="I51" s="683">
        <f t="shared" si="15"/>
        <v>142716.88888888853</v>
      </c>
      <c r="J51" s="683">
        <f t="shared" si="15"/>
        <v>1520359.833333333</v>
      </c>
      <c r="K51" s="683">
        <f t="shared" si="15"/>
        <v>393111.78030303027</v>
      </c>
      <c r="L51" s="692">
        <f t="shared" si="15"/>
        <v>-39206.903846153873</v>
      </c>
      <c r="M51" s="683">
        <f t="shared" si="15"/>
        <v>417837.77692307672</v>
      </c>
      <c r="N51" s="692">
        <f t="shared" si="15"/>
        <v>-34469.343283582246</v>
      </c>
      <c r="O51" s="683">
        <f t="shared" si="15"/>
        <v>39091.672131147236</v>
      </c>
      <c r="P51" s="692">
        <f t="shared" si="15"/>
        <v>-128085.33333333349</v>
      </c>
      <c r="Q51" s="683">
        <f t="shared" si="15"/>
        <v>680099.86290322582</v>
      </c>
      <c r="R51" s="692">
        <f t="shared" si="15"/>
        <v>-176909.75</v>
      </c>
      <c r="S51" s="701">
        <f ca="1">SUM(C51:R51)</f>
        <v>2307291.2872757264</v>
      </c>
      <c r="U51" s="686">
        <f ca="1">'DA-IndicateursGlobaux'!F22</f>
        <v>2307291.2872757241</v>
      </c>
    </row>
    <row r="52" spans="1:22">
      <c r="A52" s="667"/>
      <c r="B52" s="851" t="s">
        <v>670</v>
      </c>
      <c r="C52" s="852">
        <f ca="1">'48'!$H$118</f>
        <v>282036</v>
      </c>
      <c r="D52" s="852">
        <f ca="1">'37'!$H$118</f>
        <v>447174</v>
      </c>
      <c r="E52" s="852">
        <f ca="1">'38'!$H$118</f>
        <v>841310</v>
      </c>
      <c r="F52" s="852">
        <f ca="1">'50'!$H$118</f>
        <v>176621</v>
      </c>
      <c r="G52" s="852">
        <f ca="1">'39'!$H$118</f>
        <v>336621</v>
      </c>
      <c r="H52" s="852">
        <f ca="1">'45'!$H$118</f>
        <v>51887</v>
      </c>
      <c r="I52" s="852">
        <f ca="1">'43'!$H$118</f>
        <v>371241</v>
      </c>
      <c r="J52" s="852">
        <f ca="1">'46'!$H$118</f>
        <v>628303</v>
      </c>
      <c r="K52" s="852">
        <f ca="1">'44'!$H$118</f>
        <v>248264</v>
      </c>
      <c r="L52" s="852">
        <f ca="1">'41'!$H$118</f>
        <v>94440</v>
      </c>
      <c r="M52" s="852">
        <f ca="1">'51'!$H$118</f>
        <v>746137</v>
      </c>
      <c r="N52" s="852">
        <f ca="1">'47'!$H$118</f>
        <v>286617</v>
      </c>
      <c r="O52" s="852">
        <f ca="1">'52'!$H$118</f>
        <v>119464</v>
      </c>
      <c r="P52" s="852">
        <f ca="1">'42'!$H$118</f>
        <v>222195</v>
      </c>
      <c r="Q52" s="852">
        <f ca="1">'49'!$H$118</f>
        <v>702238</v>
      </c>
      <c r="R52" s="852">
        <f ca="1">'40'!$H$118</f>
        <v>93570</v>
      </c>
      <c r="S52" s="701">
        <f ca="1">SUM(C52:R52)</f>
        <v>5648118</v>
      </c>
      <c r="U52" s="686">
        <f ca="1">'2009'!H118</f>
        <v>5648118</v>
      </c>
    </row>
    <row r="53" spans="1:22" ht="51" customHeight="1">
      <c r="A53" s="667"/>
      <c r="B53" s="851" t="s">
        <v>671</v>
      </c>
      <c r="C53" s="892">
        <f ca="1">C51+C52</f>
        <v>66648.841666666558</v>
      </c>
      <c r="D53" s="852">
        <f t="shared" ref="D53:R53" si="16">D51+D52</f>
        <v>903797.85507246386</v>
      </c>
      <c r="E53" s="892">
        <f t="shared" si="16"/>
        <v>292278.20270270249</v>
      </c>
      <c r="F53" s="892">
        <f t="shared" si="16"/>
        <v>131357.01492537302</v>
      </c>
      <c r="G53" s="892">
        <f t="shared" si="16"/>
        <v>214211.83333333302</v>
      </c>
      <c r="H53" s="892">
        <f t="shared" si="16"/>
        <v>20100.055555555533</v>
      </c>
      <c r="I53" s="852">
        <f t="shared" si="16"/>
        <v>513957.88888888853</v>
      </c>
      <c r="J53" s="852">
        <f t="shared" si="16"/>
        <v>2148662.833333333</v>
      </c>
      <c r="K53" s="852">
        <f t="shared" si="16"/>
        <v>641375.78030303027</v>
      </c>
      <c r="L53" s="892">
        <f t="shared" si="16"/>
        <v>55233.096153846127</v>
      </c>
      <c r="M53" s="852">
        <f t="shared" si="16"/>
        <v>1163974.7769230767</v>
      </c>
      <c r="N53" s="892">
        <f t="shared" si="16"/>
        <v>252147.65671641775</v>
      </c>
      <c r="O53" s="852">
        <f t="shared" si="16"/>
        <v>158555.67213114724</v>
      </c>
      <c r="P53" s="892">
        <f t="shared" si="16"/>
        <v>94109.666666666511</v>
      </c>
      <c r="Q53" s="852">
        <f t="shared" si="16"/>
        <v>1382337.8629032257</v>
      </c>
      <c r="R53" s="894">
        <f t="shared" si="16"/>
        <v>-83339.75</v>
      </c>
      <c r="S53" s="701">
        <f ca="1">SUM(C53:R53)</f>
        <v>7955409.287275726</v>
      </c>
      <c r="U53" s="686">
        <f ca="1">'DA-IndicateursGlobaux'!F24</f>
        <v>7955409.2872757241</v>
      </c>
      <c r="V53" s="1043" t="s">
        <v>678</v>
      </c>
    </row>
    <row r="54" spans="1:22" ht="56.25">
      <c r="B54" s="898" t="s">
        <v>669</v>
      </c>
      <c r="C54" s="899">
        <f>C46/C53</f>
        <v>5.8224867874047916</v>
      </c>
      <c r="D54" s="900">
        <f>D46/D52</f>
        <v>21.730198982946234</v>
      </c>
      <c r="E54" s="899">
        <f>E46/E53</f>
        <v>25.313054246215916</v>
      </c>
      <c r="F54" s="899">
        <f>F46/F53</f>
        <v>22.460422092235831</v>
      </c>
      <c r="G54" s="899">
        <f>G46/G53</f>
        <v>32.136431927585747</v>
      </c>
      <c r="H54" s="901" t="s">
        <v>672</v>
      </c>
      <c r="I54" s="900">
        <f>I46/I52</f>
        <v>21.580870647369228</v>
      </c>
      <c r="J54" s="900">
        <f>J46/J52</f>
        <v>5.935862155679664</v>
      </c>
      <c r="K54" s="900">
        <f>K46/K52</f>
        <v>17.561245287274836</v>
      </c>
      <c r="L54" s="899">
        <f>L46/L53</f>
        <v>48.843378116729788</v>
      </c>
      <c r="M54" s="900">
        <f>M46/M52</f>
        <v>8.4772823221472731</v>
      </c>
      <c r="N54" s="899">
        <f>N46/N53</f>
        <v>23.030418270081398</v>
      </c>
      <c r="O54" s="900">
        <f>O46/O52</f>
        <v>13.635245764414384</v>
      </c>
      <c r="P54" s="899">
        <f>P46/P53</f>
        <v>46.924839460345986</v>
      </c>
      <c r="Q54" s="900">
        <f>Q46/Q52</f>
        <v>0.5855123191852335</v>
      </c>
      <c r="R54" s="895" t="s">
        <v>673</v>
      </c>
      <c r="S54" s="900">
        <f>S46/S52</f>
        <v>11.766144758307103</v>
      </c>
      <c r="U54" s="704">
        <f>U46/U52</f>
        <v>11.766144758307103</v>
      </c>
      <c r="V54" s="957"/>
    </row>
    <row r="55" spans="1:22" ht="57" thickBot="1">
      <c r="A55" s="673"/>
      <c r="B55" s="896" t="s">
        <v>668</v>
      </c>
      <c r="C55" s="902">
        <v>6</v>
      </c>
      <c r="D55" s="897">
        <f>D46/D53</f>
        <v>10.751497080307747</v>
      </c>
      <c r="E55" s="903">
        <v>25</v>
      </c>
      <c r="F55" s="903">
        <f>F46/F53</f>
        <v>22.460422092235831</v>
      </c>
      <c r="G55" s="903">
        <f>G46/G53</f>
        <v>32.136431927585747</v>
      </c>
      <c r="H55" s="891" t="s">
        <v>672</v>
      </c>
      <c r="I55" s="897">
        <f t="shared" ref="I55:Q55" si="17">I46/I53</f>
        <v>15.588249880394448</v>
      </c>
      <c r="J55" s="897">
        <f t="shared" si="17"/>
        <v>1.7357399877458672</v>
      </c>
      <c r="K55" s="897">
        <f t="shared" si="17"/>
        <v>6.797614025805772</v>
      </c>
      <c r="L55" s="903">
        <f t="shared" si="17"/>
        <v>48.843378116729788</v>
      </c>
      <c r="M55" s="897">
        <f t="shared" si="17"/>
        <v>5.43415040033811</v>
      </c>
      <c r="N55" s="903">
        <f t="shared" si="17"/>
        <v>23.030418270081398</v>
      </c>
      <c r="O55" s="897">
        <f t="shared" si="17"/>
        <v>10.273495600035421</v>
      </c>
      <c r="P55" s="903">
        <f t="shared" si="17"/>
        <v>46.924839460345986</v>
      </c>
      <c r="Q55" s="897">
        <f t="shared" si="17"/>
        <v>0.29744464868845527</v>
      </c>
      <c r="R55" s="895" t="s">
        <v>673</v>
      </c>
      <c r="S55" s="897">
        <f>S46/S53</f>
        <v>8.353633559280718</v>
      </c>
      <c r="U55" s="704">
        <f>U46/U53</f>
        <v>8.3536335592807198</v>
      </c>
    </row>
  </sheetData>
  <mergeCells count="9">
    <mergeCell ref="V53:V54"/>
    <mergeCell ref="B38:S38"/>
    <mergeCell ref="B43:S43"/>
    <mergeCell ref="B1:S1"/>
    <mergeCell ref="B4:S4"/>
    <mergeCell ref="B9:S9"/>
    <mergeCell ref="B14:S14"/>
    <mergeCell ref="B30:S30"/>
    <mergeCell ref="B33:S33"/>
  </mergeCells>
  <phoneticPr fontId="33" type="noConversion"/>
  <pageMargins left="0.78740157499999996" right="0.78740157499999996" top="0.984251969" bottom="0.984251969" header="0.4921259845" footer="0.4921259845"/>
  <pageSetup paperSize="9" scale="35"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O141"/>
  <sheetViews>
    <sheetView topLeftCell="A66" workbookViewId="0">
      <selection activeCell="F80" sqref="F80"/>
    </sheetView>
  </sheetViews>
  <sheetFormatPr baseColWidth="10" defaultRowHeight="12.75"/>
  <cols>
    <col min="1" max="1" width="8.28515625" style="187" customWidth="1"/>
    <col min="2" max="2" width="21.42578125" style="187" customWidth="1"/>
    <col min="3" max="3" width="12.7109375" style="707" customWidth="1"/>
    <col min="4" max="4" width="9.140625" style="394" bestFit="1" customWidth="1"/>
    <col min="5" max="5" width="9.7109375" style="394" customWidth="1"/>
    <col min="6" max="6" width="11.28515625" style="394" customWidth="1"/>
    <col min="7" max="7" width="9.7109375" style="394" customWidth="1"/>
    <col min="8" max="9" width="8.7109375" style="394" customWidth="1"/>
    <col min="10" max="10" width="9.5703125" style="394" customWidth="1"/>
    <col min="11" max="11" width="11.140625" style="394" customWidth="1"/>
    <col min="12" max="13" width="8.7109375" style="394" customWidth="1"/>
    <col min="14" max="15" width="8.7109375" customWidth="1"/>
    <col min="16" max="16" width="9.7109375" customWidth="1"/>
    <col min="17" max="17" width="10.85546875" customWidth="1"/>
    <col min="18" max="18" width="13.42578125" style="761" customWidth="1"/>
    <col min="19" max="19" width="9.5703125" style="761" customWidth="1"/>
    <col min="20" max="20" width="10.140625" style="761" customWidth="1"/>
    <col min="21" max="41" width="11.42578125" style="761"/>
  </cols>
  <sheetData>
    <row r="1" spans="1:41" s="536" customFormat="1" ht="18.75" customHeight="1">
      <c r="A1" s="1079" t="s">
        <v>645</v>
      </c>
      <c r="B1" s="1080"/>
      <c r="C1" s="1080"/>
      <c r="D1" s="1080"/>
      <c r="E1" s="1080"/>
      <c r="F1" s="1080"/>
      <c r="G1" s="1080"/>
      <c r="H1" s="1080"/>
      <c r="I1" s="1080"/>
      <c r="J1" s="1080"/>
      <c r="K1" s="1080"/>
      <c r="L1" s="1080"/>
      <c r="M1" s="1080"/>
      <c r="N1" s="1080"/>
      <c r="O1" s="1080"/>
      <c r="P1" s="1080"/>
      <c r="Q1" s="1080"/>
    </row>
    <row r="2" spans="1:41" s="714" customFormat="1" ht="24" customHeight="1">
      <c r="A2" s="713"/>
      <c r="B2" s="713"/>
      <c r="C2" s="713" t="s">
        <v>22</v>
      </c>
      <c r="D2" s="1076" t="s">
        <v>25</v>
      </c>
      <c r="E2" s="1076"/>
      <c r="F2" s="1076" t="s">
        <v>635</v>
      </c>
      <c r="G2" s="1076"/>
      <c r="H2" s="1076" t="s">
        <v>638</v>
      </c>
      <c r="I2" s="1057"/>
      <c r="J2" s="1057"/>
      <c r="K2" s="1057"/>
      <c r="L2" s="1081"/>
      <c r="M2" s="1081"/>
      <c r="N2" s="1081"/>
      <c r="O2" s="1081"/>
      <c r="P2" s="1081"/>
      <c r="Q2" s="1081"/>
      <c r="R2" s="710"/>
      <c r="S2" s="710"/>
      <c r="T2" s="710"/>
      <c r="U2" s="712"/>
      <c r="V2" s="712"/>
      <c r="W2" s="712"/>
      <c r="X2" s="712"/>
      <c r="Y2" s="712"/>
      <c r="Z2" s="712"/>
      <c r="AA2" s="712"/>
      <c r="AB2" s="712"/>
      <c r="AC2" s="712"/>
      <c r="AD2" s="712"/>
      <c r="AE2" s="712"/>
      <c r="AF2" s="712"/>
      <c r="AG2" s="712"/>
      <c r="AH2" s="712"/>
      <c r="AI2" s="712"/>
      <c r="AJ2" s="712"/>
      <c r="AK2" s="712"/>
      <c r="AL2" s="712"/>
      <c r="AM2" s="712"/>
      <c r="AN2" s="712"/>
      <c r="AO2" s="712"/>
    </row>
    <row r="3" spans="1:41" s="715" customFormat="1" ht="78.75" customHeight="1">
      <c r="A3" s="485" t="s">
        <v>632</v>
      </c>
      <c r="B3" s="485" t="s">
        <v>631</v>
      </c>
      <c r="C3" s="485" t="s">
        <v>637</v>
      </c>
      <c r="D3" s="485" t="s">
        <v>636</v>
      </c>
      <c r="E3" s="713" t="s">
        <v>651</v>
      </c>
      <c r="F3" s="1057" t="s">
        <v>633</v>
      </c>
      <c r="G3" s="1057"/>
      <c r="H3" s="1057" t="s">
        <v>641</v>
      </c>
      <c r="I3" s="1058"/>
      <c r="J3" s="1059" t="s">
        <v>643</v>
      </c>
      <c r="K3" s="1060"/>
      <c r="L3" s="943"/>
      <c r="M3" s="942"/>
      <c r="N3" s="1059" t="s">
        <v>642</v>
      </c>
      <c r="O3" s="1077"/>
      <c r="P3" s="1059" t="s">
        <v>644</v>
      </c>
      <c r="Q3" s="1078"/>
      <c r="R3" s="711"/>
      <c r="S3" s="711"/>
      <c r="T3" s="711"/>
      <c r="U3" s="711"/>
      <c r="V3" s="711"/>
      <c r="W3" s="711"/>
      <c r="X3" s="711"/>
      <c r="Y3" s="711"/>
      <c r="Z3" s="711"/>
      <c r="AA3" s="711"/>
      <c r="AB3" s="711"/>
      <c r="AC3" s="711"/>
      <c r="AD3" s="711"/>
      <c r="AE3" s="711"/>
      <c r="AF3" s="711"/>
      <c r="AG3" s="711"/>
      <c r="AH3" s="711"/>
      <c r="AI3" s="711"/>
      <c r="AJ3" s="711"/>
      <c r="AK3" s="711"/>
      <c r="AL3" s="711"/>
      <c r="AM3" s="711"/>
      <c r="AN3" s="711"/>
      <c r="AO3" s="711"/>
    </row>
    <row r="4" spans="1:41" s="715" customFormat="1" ht="11.25">
      <c r="A4" s="485"/>
      <c r="B4" s="485"/>
      <c r="C4" s="485" t="s">
        <v>23</v>
      </c>
      <c r="D4" s="485" t="s">
        <v>24</v>
      </c>
      <c r="E4" s="715" t="s">
        <v>24</v>
      </c>
      <c r="F4" s="715">
        <v>2009</v>
      </c>
      <c r="G4" s="715">
        <v>2008</v>
      </c>
      <c r="H4" s="715">
        <v>2009</v>
      </c>
      <c r="I4" s="715">
        <v>2008</v>
      </c>
      <c r="J4" s="715">
        <v>2009</v>
      </c>
      <c r="K4" s="715">
        <v>2009</v>
      </c>
      <c r="L4" s="715">
        <v>2008</v>
      </c>
      <c r="M4" s="715">
        <v>2008</v>
      </c>
      <c r="N4" s="715">
        <v>2009</v>
      </c>
      <c r="O4" s="715">
        <v>2008</v>
      </c>
      <c r="P4" s="715">
        <v>2009</v>
      </c>
      <c r="Q4" s="715">
        <v>2008</v>
      </c>
      <c r="R4" s="711"/>
      <c r="S4" s="1089" t="s">
        <v>659</v>
      </c>
      <c r="T4" s="1089"/>
      <c r="U4" s="711"/>
      <c r="V4" s="711"/>
      <c r="W4" s="711"/>
      <c r="X4" s="711"/>
      <c r="Y4" s="711"/>
      <c r="Z4" s="711"/>
      <c r="AA4" s="711"/>
      <c r="AB4" s="711"/>
      <c r="AC4" s="711"/>
      <c r="AD4" s="711"/>
      <c r="AE4" s="711"/>
      <c r="AF4" s="711"/>
      <c r="AG4" s="711"/>
      <c r="AH4" s="711"/>
      <c r="AI4" s="711"/>
      <c r="AJ4" s="711"/>
      <c r="AK4" s="711"/>
      <c r="AL4" s="711"/>
      <c r="AM4" s="711"/>
      <c r="AN4" s="711"/>
      <c r="AO4" s="711"/>
    </row>
    <row r="5" spans="1:41" s="715" customFormat="1" ht="11.25">
      <c r="A5" s="485"/>
      <c r="B5" s="485"/>
      <c r="J5" s="715" t="s">
        <v>27</v>
      </c>
      <c r="K5" s="715" t="s">
        <v>28</v>
      </c>
      <c r="L5" s="715" t="s">
        <v>27</v>
      </c>
      <c r="M5" s="715" t="s">
        <v>28</v>
      </c>
      <c r="R5" s="711"/>
      <c r="S5" s="1089"/>
      <c r="T5" s="1089"/>
      <c r="U5" s="711"/>
      <c r="V5" s="711"/>
      <c r="W5" s="711"/>
      <c r="X5" s="711"/>
      <c r="Y5" s="711"/>
      <c r="Z5" s="711"/>
      <c r="AA5" s="711"/>
      <c r="AB5" s="711"/>
      <c r="AC5" s="711"/>
      <c r="AD5" s="711"/>
      <c r="AE5" s="711"/>
      <c r="AF5" s="711"/>
      <c r="AG5" s="711"/>
      <c r="AH5" s="711"/>
      <c r="AI5" s="711"/>
      <c r="AJ5" s="711"/>
      <c r="AK5" s="711"/>
      <c r="AL5" s="711"/>
      <c r="AM5" s="711"/>
      <c r="AN5" s="711"/>
      <c r="AO5" s="711"/>
    </row>
    <row r="6" spans="1:41" s="715" customFormat="1" ht="11.25">
      <c r="A6" s="485">
        <v>1</v>
      </c>
      <c r="B6" s="485">
        <v>2</v>
      </c>
      <c r="C6" s="715">
        <v>3</v>
      </c>
      <c r="D6" s="715">
        <v>4</v>
      </c>
      <c r="E6" s="715">
        <v>5</v>
      </c>
      <c r="F6" s="715">
        <v>6</v>
      </c>
      <c r="G6" s="715">
        <v>7</v>
      </c>
      <c r="H6" s="715">
        <v>8</v>
      </c>
      <c r="I6" s="715">
        <v>9</v>
      </c>
      <c r="J6" s="715">
        <v>10</v>
      </c>
      <c r="K6" s="715">
        <v>11</v>
      </c>
      <c r="L6" s="715">
        <v>12</v>
      </c>
      <c r="M6" s="715">
        <v>13</v>
      </c>
      <c r="N6" s="715">
        <v>14</v>
      </c>
      <c r="O6" s="715">
        <v>15</v>
      </c>
      <c r="P6" s="714">
        <v>16</v>
      </c>
      <c r="Q6" s="715">
        <v>17</v>
      </c>
      <c r="R6" s="711"/>
      <c r="S6" s="711"/>
      <c r="T6" s="711"/>
      <c r="U6" s="711"/>
      <c r="V6" s="711"/>
      <c r="W6" s="711"/>
      <c r="X6" s="711"/>
      <c r="Y6" s="711"/>
      <c r="Z6" s="711"/>
      <c r="AA6" s="711"/>
      <c r="AB6" s="711"/>
      <c r="AC6" s="711"/>
      <c r="AD6" s="711"/>
      <c r="AE6" s="711"/>
      <c r="AF6" s="711"/>
      <c r="AG6" s="711"/>
      <c r="AH6" s="711"/>
      <c r="AI6" s="711"/>
      <c r="AJ6" s="711"/>
      <c r="AK6" s="711"/>
      <c r="AL6" s="711"/>
      <c r="AM6" s="711"/>
      <c r="AN6" s="711"/>
      <c r="AO6" s="711"/>
    </row>
    <row r="7" spans="1:41" s="536" customFormat="1" ht="11.25">
      <c r="A7" s="718">
        <v>48</v>
      </c>
      <c r="B7" s="721" t="s">
        <v>310</v>
      </c>
      <c r="C7" s="716">
        <f ca="1">'DA-RésultatsCommunesComparés'!D$35</f>
        <v>74.700646156299655</v>
      </c>
      <c r="D7" s="724">
        <f ca="1">'DA-Environnement'!C$41</f>
        <v>0.86805198156417773</v>
      </c>
      <c r="E7" s="725">
        <f ca="1">'DA-Environnement'!C$44</f>
        <v>2.081832904049461</v>
      </c>
      <c r="F7" s="731">
        <f ca="1">CoefficientMoyen!J16</f>
        <v>28.040497134101358</v>
      </c>
      <c r="G7" s="732">
        <f ca="1">CoefficientMoyen!J38</f>
        <v>28.500089247311823</v>
      </c>
      <c r="H7" s="724">
        <f ca="1">'DA-IndcateursCommunesComparés'!C$7</f>
        <v>2.2044291301717769E-2</v>
      </c>
      <c r="I7" s="729">
        <f ca="1">'DA-IndcateursCommunesComparés'!C$36</f>
        <v>2.1636969252101977E-2</v>
      </c>
      <c r="J7" s="724"/>
      <c r="K7" s="729">
        <f ca="1">'DA-IndcateursCommunesComparés'!C$13</f>
        <v>6.5633917815268436E-2</v>
      </c>
      <c r="L7" s="724"/>
      <c r="M7" s="729">
        <f ca="1">'DA-IndcateursCommunesComparés'!C$42</f>
        <v>6.8290794868104299E-2</v>
      </c>
      <c r="N7" s="866" t="s">
        <v>640</v>
      </c>
      <c r="O7" s="737">
        <f ca="1">'DA-IndcateursCommunesComparés'!C$47</f>
        <v>0.16240784452435586</v>
      </c>
      <c r="P7" s="869" t="s">
        <v>640</v>
      </c>
      <c r="Q7" s="873">
        <f ca="1">'DA-IndcateursCommunesComparés'!C$55</f>
        <v>6</v>
      </c>
      <c r="S7" s="816"/>
      <c r="T7" s="816">
        <f ca="1">'DA-IndcateursCommunesComparés'!C$54</f>
        <v>5.8224867874047916</v>
      </c>
      <c r="U7" s="819">
        <f>(S7+T7)/2</f>
        <v>2.9112433937023958</v>
      </c>
    </row>
    <row r="8" spans="1:41" s="536" customFormat="1" ht="11.25">
      <c r="A8" s="719">
        <v>37</v>
      </c>
      <c r="B8" s="722" t="s">
        <v>284</v>
      </c>
      <c r="C8" s="717">
        <f ca="1">'DA-RésultatsCommunesComparés'!E$35</f>
        <v>62.32060605966813</v>
      </c>
      <c r="D8" s="726">
        <f ca="1">'DA-Environnement'!D$41</f>
        <v>0.87794516786195531</v>
      </c>
      <c r="E8" s="727">
        <f ca="1">'DA-Environnement'!D$44</f>
        <v>2.3764548337396794</v>
      </c>
      <c r="F8" s="733">
        <f ca="1">CoefficientMoyen!J5</f>
        <v>27.57012741046832</v>
      </c>
      <c r="G8" s="734">
        <f ca="1">CoefficientMoyen!$J27</f>
        <v>28.120232101483246</v>
      </c>
      <c r="H8" s="726">
        <f ca="1">'DA-IndcateursCommunesComparés'!D$7</f>
        <v>4.998225557737012E-2</v>
      </c>
      <c r="I8" s="730">
        <f ca="1">'DA-IndcateursCommunesComparés'!D$36</f>
        <v>5.4584065027206377E-2</v>
      </c>
      <c r="J8" s="726">
        <f ca="1">'DA-IndcateursCommunesComparés'!D$12</f>
        <v>7.0426726420312266E-2</v>
      </c>
      <c r="K8" s="730"/>
      <c r="L8" s="726">
        <f ca="1">'DA-IndcateursCommunesComparés'!D$41</f>
        <v>6.6043599921492543E-2</v>
      </c>
      <c r="M8" s="730"/>
      <c r="N8" s="738">
        <f ca="1">'DA-IndcateursCommunesComparés'!D$18</f>
        <v>1.5639942573733441</v>
      </c>
      <c r="O8" s="739">
        <f ca="1">'DA-IndcateursCommunesComparés'!D$47</f>
        <v>1.5493643233579562</v>
      </c>
      <c r="P8" s="870">
        <f ca="1">'DA-IndcateursCommunesComparés'!D$26</f>
        <v>6.4933922048809709</v>
      </c>
      <c r="Q8" s="870">
        <f ca="1">'DA-IndcateursCommunesComparés'!D$55</f>
        <v>10.751497080307747</v>
      </c>
      <c r="S8" s="816"/>
      <c r="T8" s="816"/>
      <c r="U8" s="819"/>
    </row>
    <row r="9" spans="1:41" s="536" customFormat="1" ht="11.25">
      <c r="A9" s="719">
        <v>38</v>
      </c>
      <c r="B9" s="722" t="s">
        <v>369</v>
      </c>
      <c r="C9" s="717">
        <f ca="1">'DA-RésultatsCommunesComparés'!F$35</f>
        <v>77.443730573797083</v>
      </c>
      <c r="D9" s="726">
        <f ca="1">'DA-Environnement'!E$41</f>
        <v>0.86662512882775811</v>
      </c>
      <c r="E9" s="727">
        <f ca="1">'DA-Environnement'!E$44</f>
        <v>2.3972078448546443</v>
      </c>
      <c r="F9" s="733">
        <f ca="1">CoefficientMoyen!J6</f>
        <v>30.251884859973096</v>
      </c>
      <c r="G9" s="734">
        <f ca="1">CoefficientMoyen!$J28</f>
        <v>29.456622796709755</v>
      </c>
      <c r="H9" s="726">
        <f ca="1">'DA-IndcateursCommunesComparés'!E$7</f>
        <v>5.5702655622768993E-2</v>
      </c>
      <c r="I9" s="730">
        <f ca="1">'DA-IndcateursCommunesComparés'!E$36</f>
        <v>6.6762979660889649E-2</v>
      </c>
      <c r="J9" s="726">
        <f ca="1">'DA-IndcateursCommunesComparés'!E$12</f>
        <v>1.872752284458171E-2</v>
      </c>
      <c r="K9" s="730"/>
      <c r="L9" s="726">
        <f ca="1">'DA-IndcateursCommunesComparés'!E$41</f>
        <v>6.5737370797306793E-2</v>
      </c>
      <c r="M9" s="730"/>
      <c r="N9" s="738">
        <f ca="1">'DA-IndcateursCommunesComparés'!E$18</f>
        <v>1.1123400327992659</v>
      </c>
      <c r="O9" s="739">
        <f ca="1">'DA-IndcateursCommunesComparés'!E$47</f>
        <v>1.4109185569375171</v>
      </c>
      <c r="P9" s="870">
        <f ca="1">'DA-IndcateursCommunesComparés'!E$26</f>
        <v>10.326147705200405</v>
      </c>
      <c r="Q9" s="870">
        <f ca="1">'DA-IndcateursCommunesComparés'!E$55</f>
        <v>25</v>
      </c>
      <c r="S9" s="816">
        <f ca="1">'DA-IndcateursCommunesComparés'!E$25</f>
        <v>10.326147705200405</v>
      </c>
      <c r="T9" s="816">
        <f ca="1">'DA-IndcateursCommunesComparés'!E$54</f>
        <v>25.313054246215916</v>
      </c>
      <c r="U9" s="819">
        <f t="shared" ref="U9:U22" si="0">(S9+T9)/2</f>
        <v>17.819600975708163</v>
      </c>
    </row>
    <row r="10" spans="1:41" s="536" customFormat="1" ht="11.25">
      <c r="A10" s="719">
        <v>50</v>
      </c>
      <c r="B10" s="722" t="s">
        <v>312</v>
      </c>
      <c r="C10" s="717">
        <f ca="1">'DA-RésultatsCommunesComparés'!G$35</f>
        <v>70.512540337397553</v>
      </c>
      <c r="D10" s="726">
        <f ca="1">'DA-Environnement'!F$41</f>
        <v>0.80472355351867664</v>
      </c>
      <c r="E10" s="727">
        <f ca="1">'DA-Environnement'!F$44</f>
        <v>3.1582747637768738</v>
      </c>
      <c r="F10" s="733">
        <f ca="1">CoefficientMoyen!J18</f>
        <v>28.66595191463497</v>
      </c>
      <c r="G10" s="734">
        <f ca="1">CoefficientMoyen!$J40</f>
        <v>28.114286050064639</v>
      </c>
      <c r="H10" s="726">
        <f ca="1">'DA-IndcateursCommunesComparés'!F$7</f>
        <v>6.5850075119122289E-2</v>
      </c>
      <c r="I10" s="730">
        <f ca="1">'DA-IndcateursCommunesComparés'!F$36</f>
        <v>7.1240109160736587E-2</v>
      </c>
      <c r="J10" s="726">
        <f ca="1">'DA-IndcateursCommunesComparés'!F$12</f>
        <v>5.4945927913943399E-2</v>
      </c>
      <c r="K10" s="730"/>
      <c r="L10" s="726">
        <f ca="1">'DA-IndcateursCommunesComparés'!F$41</f>
        <v>4.9583663212094446E-2</v>
      </c>
      <c r="M10" s="730"/>
      <c r="N10" s="738">
        <f ca="1">'DA-IndcateursCommunesComparés'!F$18</f>
        <v>1.5129248625872065</v>
      </c>
      <c r="O10" s="739">
        <f ca="1">'DA-IndcateursCommunesComparés'!F$47</f>
        <v>1.5766890929187931</v>
      </c>
      <c r="P10" s="870">
        <f ca="1">'DA-IndcateursCommunesComparés'!F$26</f>
        <v>13.077338790571478</v>
      </c>
      <c r="Q10" s="870">
        <f ca="1">'DA-IndcateursCommunesComparés'!F$55</f>
        <v>22.460422092235831</v>
      </c>
      <c r="S10" s="816"/>
      <c r="T10" s="816">
        <f ca="1">'DA-IndcateursCommunesComparés'!F$54</f>
        <v>22.460422092235831</v>
      </c>
      <c r="U10" s="819">
        <f t="shared" si="0"/>
        <v>11.230211046117915</v>
      </c>
    </row>
    <row r="11" spans="1:41" s="536" customFormat="1" ht="11.25">
      <c r="A11" s="719">
        <v>39</v>
      </c>
      <c r="B11" s="722" t="s">
        <v>301</v>
      </c>
      <c r="C11" s="717">
        <f ca="1">'DA-RésultatsCommunesComparés'!H$35</f>
        <v>74.322693508481166</v>
      </c>
      <c r="D11" s="726">
        <f ca="1">'DA-Environnement'!G$41</f>
        <v>0.83546045691433246</v>
      </c>
      <c r="E11" s="727">
        <f ca="1">'DA-Environnement'!G$44</f>
        <v>2.4751515676248093</v>
      </c>
      <c r="F11" s="733">
        <f ca="1">CoefficientMoyen!J7</f>
        <v>26.935741482470455</v>
      </c>
      <c r="G11" s="734">
        <f ca="1">CoefficientMoyen!$J29</f>
        <v>25.236154608812296</v>
      </c>
      <c r="H11" s="726">
        <f ca="1">'DA-IndcateursCommunesComparés'!G$7</f>
        <v>5.1370344833972438E-2</v>
      </c>
      <c r="I11" s="730">
        <f ca="1">'DA-IndcateursCommunesComparés'!G$36</f>
        <v>3.7924522209370377E-2</v>
      </c>
      <c r="J11" s="726">
        <f ca="1">'DA-IndcateursCommunesComparés'!G$12</f>
        <v>5.7364652251150811E-2</v>
      </c>
      <c r="K11" s="730"/>
      <c r="L11" s="726">
        <f ca="1">'DA-IndcateursCommunesComparés'!G$41</f>
        <v>5.0345804408877523E-2</v>
      </c>
      <c r="M11" s="730"/>
      <c r="N11" s="738">
        <f ca="1">'DA-IndcateursCommunesComparés'!G$18</f>
        <v>1.5769148511706705</v>
      </c>
      <c r="O11" s="739">
        <f ca="1">'DA-IndcateursCommunesComparés'!G$47</f>
        <v>1.5375569803199969</v>
      </c>
      <c r="P11" s="870">
        <f ca="1">'DA-IndcateursCommunesComparés'!G$26</f>
        <v>22.681757655093797</v>
      </c>
      <c r="Q11" s="870">
        <f ca="1">'DA-IndcateursCommunesComparés'!G$55</f>
        <v>32.136431927585747</v>
      </c>
      <c r="S11" s="816">
        <f ca="1">'DA-IndcateursCommunesComparés'!G$25</f>
        <v>22.681757655093797</v>
      </c>
      <c r="T11" s="816">
        <f ca="1">'DA-IndcateursCommunesComparés'!G$54</f>
        <v>32.136431927585747</v>
      </c>
      <c r="U11" s="819">
        <f t="shared" si="0"/>
        <v>27.409094791339772</v>
      </c>
    </row>
    <row r="12" spans="1:41" s="536" customFormat="1" ht="11.25">
      <c r="A12" s="720">
        <v>45</v>
      </c>
      <c r="B12" s="723" t="s">
        <v>307</v>
      </c>
      <c r="C12" s="717">
        <f ca="1">'DA-RésultatsCommunesComparés'!I$35</f>
        <v>69.021804473241829</v>
      </c>
      <c r="D12" s="726">
        <f ca="1">'DA-Environnement'!H$41</f>
        <v>0.75541023558082865</v>
      </c>
      <c r="E12" s="727">
        <f ca="1">'DA-Environnement'!H$44</f>
        <v>4.4930705456798714</v>
      </c>
      <c r="F12" s="733">
        <f ca="1">CoefficientMoyen!J13</f>
        <v>30.488280166435509</v>
      </c>
      <c r="G12" s="734">
        <f ca="1">CoefficientMoyen!$J35</f>
        <v>34.239568070818066</v>
      </c>
      <c r="H12" s="726">
        <f ca="1">'DA-IndcateursCommunesComparés'!H$7</f>
        <v>1.2396596523880856E-3</v>
      </c>
      <c r="I12" s="730">
        <f ca="1">'DA-IndcateursCommunesComparés'!H$36</f>
        <v>3.727814245536419E-4</v>
      </c>
      <c r="J12" s="726"/>
      <c r="K12" s="730">
        <f ca="1">'DA-IndcateursCommunesComparés'!H$13</f>
        <v>9.5781761442888178E-2</v>
      </c>
      <c r="L12" s="726"/>
      <c r="M12" s="730">
        <f ca="1">'DA-IndcateursCommunesComparés'!H$42</f>
        <v>0.14859619851485284</v>
      </c>
      <c r="N12" s="867" t="s">
        <v>640</v>
      </c>
      <c r="O12" s="868" t="s">
        <v>640</v>
      </c>
      <c r="P12" s="871" t="s">
        <v>640</v>
      </c>
      <c r="Q12" s="871" t="s">
        <v>640</v>
      </c>
      <c r="S12" s="816"/>
      <c r="T12" s="816"/>
      <c r="U12" s="819"/>
    </row>
    <row r="13" spans="1:41" s="536" customFormat="1" ht="11.25">
      <c r="A13" s="720">
        <v>43</v>
      </c>
      <c r="B13" s="723" t="s">
        <v>305</v>
      </c>
      <c r="C13" s="717">
        <f ca="1">'DA-RésultatsCommunesComparés'!J$35</f>
        <v>67.104756839254307</v>
      </c>
      <c r="D13" s="726">
        <f ca="1">'DA-Environnement'!I$41</f>
        <v>0.77494067043074188</v>
      </c>
      <c r="E13" s="727">
        <f ca="1">'DA-Environnement'!I$44</f>
        <v>4.5431539433751498</v>
      </c>
      <c r="F13" s="733">
        <f ca="1">CoefficientMoyen!J11</f>
        <v>34.847817210112296</v>
      </c>
      <c r="G13" s="734">
        <f ca="1">CoefficientMoyen!$J33</f>
        <v>35.680040821988385</v>
      </c>
      <c r="H13" s="726">
        <f ca="1">'DA-IndcateursCommunesComparés'!I$7</f>
        <v>8.4496903004191617E-2</v>
      </c>
      <c r="I13" s="730">
        <f ca="1">'DA-IndcateursCommunesComparés'!I$36</f>
        <v>9.3436246508445078E-2</v>
      </c>
      <c r="J13" s="726"/>
      <c r="K13" s="730">
        <f ca="1">'DA-IndcateursCommunesComparés'!I$13</f>
        <v>6.6451370572886345E-2</v>
      </c>
      <c r="L13" s="726"/>
      <c r="M13" s="730">
        <f ca="1">'DA-IndcateursCommunesComparés'!I$42</f>
        <v>5.6819533248979308E-2</v>
      </c>
      <c r="N13" s="738">
        <f ca="1">'DA-IndcateursCommunesComparés'!I$18</f>
        <v>3.101801662758445</v>
      </c>
      <c r="O13" s="739">
        <f ca="1">'DA-IndcateursCommunesComparés'!I$47</f>
        <v>2.7406788872170678</v>
      </c>
      <c r="P13" s="870">
        <f ca="1">'DA-IndcateursCommunesComparés'!I$26</f>
        <v>19.562402609329364</v>
      </c>
      <c r="Q13" s="870">
        <f ca="1">'DA-IndcateursCommunesComparés'!I$55</f>
        <v>15.588249880394448</v>
      </c>
      <c r="S13" s="816"/>
      <c r="T13" s="816"/>
      <c r="U13" s="819"/>
    </row>
    <row r="14" spans="1:41" s="536" customFormat="1" ht="11.25">
      <c r="A14" s="720">
        <v>46</v>
      </c>
      <c r="B14" s="723" t="s">
        <v>308</v>
      </c>
      <c r="C14" s="717">
        <f ca="1">'DA-RésultatsCommunesComparés'!K$35</f>
        <v>40.717895476572728</v>
      </c>
      <c r="D14" s="726">
        <f ca="1">'DA-Environnement'!J$41</f>
        <v>0.88046124358652822</v>
      </c>
      <c r="E14" s="727">
        <f ca="1">'DA-Environnement'!J$44</f>
        <v>2.058045005959892</v>
      </c>
      <c r="F14" s="733">
        <f ca="1">CoefficientMoyen!J14</f>
        <v>30.14138534467482</v>
      </c>
      <c r="G14" s="734">
        <f ca="1">CoefficientMoyen!$J36</f>
        <v>28.690020768431982</v>
      </c>
      <c r="H14" s="726">
        <f ca="1">'DA-IndcateursCommunesComparés'!J$7</f>
        <v>2.3190352945778845E-2</v>
      </c>
      <c r="I14" s="730">
        <f ca="1">'DA-IndcateursCommunesComparés'!J$36</f>
        <v>2.5956091616260991E-2</v>
      </c>
      <c r="J14" s="726"/>
      <c r="K14" s="730">
        <f ca="1">'DA-IndcateursCommunesComparés'!J$13</f>
        <v>0.12402056998644613</v>
      </c>
      <c r="L14" s="726"/>
      <c r="M14" s="730">
        <f ca="1">'DA-IndcateursCommunesComparés'!J$42</f>
        <v>0.12463149132185729</v>
      </c>
      <c r="N14" s="738">
        <f ca="1">'DA-IndcateursCommunesComparés'!J$18</f>
        <v>0.61350387643256021</v>
      </c>
      <c r="O14" s="739">
        <f ca="1">'DA-IndcateursCommunesComparés'!J$47</f>
        <v>0.55020269636969965</v>
      </c>
      <c r="P14" s="870">
        <f ca="1">'DA-IndcateursCommunesComparés'!J$26</f>
        <v>3.3496825792342149</v>
      </c>
      <c r="Q14" s="870">
        <f ca="1">'DA-IndcateursCommunesComparés'!J$55</f>
        <v>1.7357399877458672</v>
      </c>
      <c r="S14" s="816"/>
      <c r="T14" s="816"/>
      <c r="U14" s="819"/>
    </row>
    <row r="15" spans="1:41" s="536" customFormat="1" ht="11.25">
      <c r="A15" s="720">
        <v>44</v>
      </c>
      <c r="B15" s="723" t="s">
        <v>306</v>
      </c>
      <c r="C15" s="717">
        <f ca="1">'DA-RésultatsCommunesComparés'!L$35</f>
        <v>65.749042635686749</v>
      </c>
      <c r="D15" s="726">
        <f ca="1">'DA-Environnement'!K$41</f>
        <v>0.78977028718183884</v>
      </c>
      <c r="E15" s="727">
        <f ca="1">'DA-Environnement'!K$44</f>
        <v>4.3283796850872909</v>
      </c>
      <c r="F15" s="733">
        <f ca="1">CoefficientMoyen!J12</f>
        <v>30.634469255002628</v>
      </c>
      <c r="G15" s="734">
        <f ca="1">CoefficientMoyen!$J34</f>
        <v>31.041445274664454</v>
      </c>
      <c r="H15" s="726">
        <f ca="1">'DA-IndcateursCommunesComparés'!K$7</f>
        <v>4.1723873631057666E-2</v>
      </c>
      <c r="I15" s="730">
        <f ca="1">'DA-IndcateursCommunesComparés'!K$36</f>
        <v>4.5060050641051223E-2</v>
      </c>
      <c r="J15" s="726"/>
      <c r="K15" s="730">
        <f ca="1">'DA-IndcateursCommunesComparés'!K$13</f>
        <v>1.9793086402822145E-2</v>
      </c>
      <c r="L15" s="726"/>
      <c r="M15" s="730">
        <f ca="1">'DA-IndcateursCommunesComparés'!K$42</f>
        <v>2.5663712526799342E-2</v>
      </c>
      <c r="N15" s="738">
        <f ca="1">'DA-IndcateursCommunesComparés'!K$18</f>
        <v>1.2593753140996991</v>
      </c>
      <c r="O15" s="739">
        <f ca="1">'DA-IndcateursCommunesComparés'!K$47</f>
        <v>1.0848713879455567</v>
      </c>
      <c r="P15" s="870">
        <f ca="1">'DA-IndcateursCommunesComparés'!K$26</f>
        <v>12.851467964824705</v>
      </c>
      <c r="Q15" s="870">
        <f ca="1">'DA-IndcateursCommunesComparés'!K$55</f>
        <v>6.797614025805772</v>
      </c>
      <c r="S15" s="816"/>
      <c r="T15" s="816"/>
      <c r="U15" s="819"/>
    </row>
    <row r="16" spans="1:41" s="536" customFormat="1" ht="11.25">
      <c r="A16" s="720">
        <v>41</v>
      </c>
      <c r="B16" s="723" t="s">
        <v>303</v>
      </c>
      <c r="C16" s="717">
        <f ca="1">'DA-RésultatsCommunesComparés'!M$35</f>
        <v>88.165114639428808</v>
      </c>
      <c r="D16" s="726">
        <f ca="1">'DA-Environnement'!L$41</f>
        <v>0.84150418110324232</v>
      </c>
      <c r="E16" s="727">
        <f ca="1">'DA-Environnement'!L$44</f>
        <v>2.1495982719723687</v>
      </c>
      <c r="F16" s="733">
        <f ca="1">CoefficientMoyen!J9</f>
        <v>34.484489664082687</v>
      </c>
      <c r="G16" s="734">
        <f ca="1">CoefficientMoyen!$J31</f>
        <v>32.715411201701528</v>
      </c>
      <c r="H16" s="726">
        <f ca="1">'DA-IndcateursCommunesComparés'!L$7</f>
        <v>0.12003346021112708</v>
      </c>
      <c r="I16" s="730">
        <f ca="1">'DA-IndcateursCommunesComparés'!L$36</f>
        <v>0.15489210772431533</v>
      </c>
      <c r="J16" s="726">
        <f ca="1">'DA-IndcateursCommunesComparés'!L$12</f>
        <v>2.7867239886441166E-2</v>
      </c>
      <c r="K16" s="730"/>
      <c r="L16" s="726">
        <f ca="1">'DA-IndcateursCommunesComparés'!L$41</f>
        <v>4.88063088383534E-2</v>
      </c>
      <c r="M16" s="730"/>
      <c r="N16" s="738">
        <f ca="1">'DA-IndcateursCommunesComparés'!L$18</f>
        <v>3.4433059777163395</v>
      </c>
      <c r="O16" s="739">
        <f ca="1">'DA-IndcateursCommunesComparés'!L$47</f>
        <v>3.7820487333013588</v>
      </c>
      <c r="P16" s="870">
        <f ca="1">'DA-IndcateursCommunesComparés'!L$26</f>
        <v>70.8882058949022</v>
      </c>
      <c r="Q16" s="870">
        <f ca="1">'DA-IndcateursCommunesComparés'!L$55</f>
        <v>48.843378116729788</v>
      </c>
      <c r="S16" s="816">
        <f ca="1">'DA-IndcateursCommunesComparés'!L$25</f>
        <v>70.8882058949022</v>
      </c>
      <c r="T16" s="816">
        <f ca="1">'DA-IndcateursCommunesComparés'!L$54</f>
        <v>48.843378116729788</v>
      </c>
      <c r="U16" s="819">
        <f t="shared" si="0"/>
        <v>59.86579200581599</v>
      </c>
    </row>
    <row r="17" spans="1:21" s="536" customFormat="1" ht="11.25">
      <c r="A17" s="720">
        <v>51</v>
      </c>
      <c r="B17" s="723" t="s">
        <v>370</v>
      </c>
      <c r="C17" s="717">
        <f ca="1">'DA-RésultatsCommunesComparés'!N$35</f>
        <v>64.486167270992311</v>
      </c>
      <c r="D17" s="726">
        <f ca="1">'DA-Environnement'!M$41</f>
        <v>0.81357267196359939</v>
      </c>
      <c r="E17" s="727">
        <f ca="1">'DA-Environnement'!M$44</f>
        <v>3.9814954141119521</v>
      </c>
      <c r="F17" s="733">
        <f ca="1">CoefficientMoyen!J19</f>
        <v>27.28072121769333</v>
      </c>
      <c r="G17" s="734">
        <f ca="1">CoefficientMoyen!$J41</f>
        <v>26.19411884939429</v>
      </c>
      <c r="H17" s="726">
        <f ca="1">'DA-IndcateursCommunesComparés'!M$7</f>
        <v>6.3425012834192454E-2</v>
      </c>
      <c r="I17" s="730">
        <f ca="1">'DA-IndcateursCommunesComparés'!M$36</f>
        <v>5.1922951751122652E-2</v>
      </c>
      <c r="J17" s="726">
        <f ca="1">'DA-IndcateursCommunesComparés'!M$12</f>
        <v>2.0342770433856436E-2</v>
      </c>
      <c r="K17" s="730"/>
      <c r="L17" s="726">
        <f ca="1">'DA-IndcateursCommunesComparés'!M$41</f>
        <v>2.5247549887733801E-2</v>
      </c>
      <c r="M17" s="730"/>
      <c r="N17" s="738">
        <f ca="1">'DA-IndcateursCommunesComparés'!M$18</f>
        <v>1.3936749807087541</v>
      </c>
      <c r="O17" s="739">
        <f ca="1">'DA-IndcateursCommunesComparés'!M$47</f>
        <v>1.1914867158761202</v>
      </c>
      <c r="P17" s="870">
        <f ca="1">'DA-IndcateursCommunesComparés'!M$26</f>
        <v>11.199597161579453</v>
      </c>
      <c r="Q17" s="870">
        <f ca="1">'DA-IndcateursCommunesComparés'!M$55</f>
        <v>5.43415040033811</v>
      </c>
      <c r="S17" s="816"/>
      <c r="T17" s="816"/>
      <c r="U17" s="819"/>
    </row>
    <row r="18" spans="1:21" s="536" customFormat="1" ht="11.25">
      <c r="A18" s="720">
        <v>47</v>
      </c>
      <c r="B18" s="723" t="s">
        <v>309</v>
      </c>
      <c r="C18" s="717">
        <f ca="1">'DA-RésultatsCommunesComparés'!O$35</f>
        <v>72.818893626339033</v>
      </c>
      <c r="D18" s="726">
        <f ca="1">'DA-Environnement'!N$41</f>
        <v>0.87082548731781917</v>
      </c>
      <c r="E18" s="727">
        <f ca="1">'DA-Environnement'!N$44</f>
        <v>2.6959868883555553</v>
      </c>
      <c r="F18" s="733">
        <f ca="1">CoefficientMoyen!J15</f>
        <v>34.238826851145731</v>
      </c>
      <c r="G18" s="734">
        <f ca="1">CoefficientMoyen!$J37</f>
        <v>32.152566836148928</v>
      </c>
      <c r="H18" s="726">
        <f ca="1">'DA-IndcateursCommunesComparés'!N$7</f>
        <v>7.6770607112164352E-2</v>
      </c>
      <c r="I18" s="730">
        <f ca="1">'DA-IndcateursCommunesComparés'!N$36</f>
        <v>8.475144459681179E-2</v>
      </c>
      <c r="J18" s="726">
        <f ca="1">'DA-IndcateursCommunesComparés'!N$12</f>
        <v>7.3446448723857782E-3</v>
      </c>
      <c r="K18" s="730"/>
      <c r="L18" s="726">
        <f ca="1">'DA-IndcateursCommunesComparés'!N$41</f>
        <v>8.9888285691088424E-3</v>
      </c>
      <c r="M18" s="730"/>
      <c r="N18" s="738">
        <f ca="1">'DA-IndcateursCommunesComparés'!N$18</f>
        <v>1.8101071446377921</v>
      </c>
      <c r="O18" s="739">
        <f ca="1">'DA-IndcateursCommunesComparés'!N$47</f>
        <v>2.1348296905443789</v>
      </c>
      <c r="P18" s="870">
        <f ca="1">'DA-IndcateursCommunesComparés'!N$26</f>
        <v>13.992232748338811</v>
      </c>
      <c r="Q18" s="870">
        <f ca="1">'DA-IndcateursCommunesComparés'!N$55</f>
        <v>23.030418270081398</v>
      </c>
      <c r="S18" s="816"/>
      <c r="T18" s="816">
        <f ca="1">'DA-IndcateursCommunesComparés'!N$54</f>
        <v>23.030418270081398</v>
      </c>
      <c r="U18" s="819">
        <f t="shared" si="0"/>
        <v>11.515209135040699</v>
      </c>
    </row>
    <row r="19" spans="1:21" s="536" customFormat="1" ht="11.25">
      <c r="A19" s="720">
        <v>52</v>
      </c>
      <c r="B19" s="723" t="s">
        <v>314</v>
      </c>
      <c r="C19" s="717">
        <f ca="1">'DA-RésultatsCommunesComparés'!P$35</f>
        <v>67.60786244012445</v>
      </c>
      <c r="D19" s="726">
        <f ca="1">'DA-Environnement'!O$41</f>
        <v>0.71558636552407118</v>
      </c>
      <c r="E19" s="727">
        <f ca="1">'DA-Environnement'!O$44</f>
        <v>3.5472310928935125</v>
      </c>
      <c r="F19" s="733">
        <f ca="1">CoefficientMoyen!J20</f>
        <v>40.092627496136487</v>
      </c>
      <c r="G19" s="734">
        <f ca="1">CoefficientMoyen!$J42</f>
        <v>38.490371484433744</v>
      </c>
      <c r="H19" s="726">
        <f ca="1">'DA-IndcateursCommunesComparés'!O$7</f>
        <v>2.280037202145016E-2</v>
      </c>
      <c r="I19" s="730">
        <f ca="1">'DA-IndcateursCommunesComparés'!O$36</f>
        <v>3.1576095822836603E-2</v>
      </c>
      <c r="J19" s="726"/>
      <c r="K19" s="730">
        <f ca="1">'DA-IndcateursCommunesComparés'!O$13</f>
        <v>0.11737092032232246</v>
      </c>
      <c r="L19" s="726"/>
      <c r="M19" s="730">
        <f ca="1">'DA-IndcateursCommunesComparés'!O$42</f>
        <v>0.15325679479058749</v>
      </c>
      <c r="N19" s="738">
        <f ca="1">'DA-IndcateursCommunesComparés'!O$18</f>
        <v>0.943504430092303</v>
      </c>
      <c r="O19" s="739">
        <f ca="1">'DA-IndcateursCommunesComparés'!O$47</f>
        <v>0.76115376372668619</v>
      </c>
      <c r="P19" s="870">
        <f ca="1">'DA-IndcateursCommunesComparés'!O$26</f>
        <v>9.4049562103531201</v>
      </c>
      <c r="Q19" s="870">
        <f ca="1">'DA-IndcateursCommunesComparés'!O$55</f>
        <v>10.273495600035421</v>
      </c>
      <c r="S19" s="816"/>
      <c r="T19" s="816"/>
      <c r="U19" s="819"/>
    </row>
    <row r="20" spans="1:21" s="536" customFormat="1" ht="11.25">
      <c r="A20" s="720">
        <v>42</v>
      </c>
      <c r="B20" s="723" t="s">
        <v>304</v>
      </c>
      <c r="C20" s="717">
        <f ca="1">'DA-RésultatsCommunesComparés'!Q$35</f>
        <v>72.542577221649097</v>
      </c>
      <c r="D20" s="726">
        <f ca="1">'DA-Environnement'!P$41</f>
        <v>0.84489005778761739</v>
      </c>
      <c r="E20" s="727">
        <f ca="1">'DA-Environnement'!P$44</f>
        <v>2.4214356086258615</v>
      </c>
      <c r="F20" s="733">
        <f ca="1">CoefficientMoyen!J10</f>
        <v>28.734822514442083</v>
      </c>
      <c r="G20" s="734">
        <f ca="1">CoefficientMoyen!$J32</f>
        <v>28.862870699881377</v>
      </c>
      <c r="H20" s="726">
        <f ca="1">'DA-IndcateursCommunesComparés'!P$7</f>
        <v>3.5467199639099653E-2</v>
      </c>
      <c r="I20" s="730">
        <f ca="1">'DA-IndcateursCommunesComparés'!P$36</f>
        <v>4.2513917805921592E-2</v>
      </c>
      <c r="J20" s="726">
        <f ca="1">'DA-IndcateursCommunesComparés'!P$12</f>
        <v>1.4168858687013994E-2</v>
      </c>
      <c r="K20" s="730"/>
      <c r="L20" s="726"/>
      <c r="M20" s="730">
        <f ca="1">'DA-IndcateursCommunesComparés'!P$42</f>
        <v>4.6788139707032604E-3</v>
      </c>
      <c r="N20" s="738">
        <f ca="1">'DA-IndcateursCommunesComparés'!P$18</f>
        <v>1.2209030935894474</v>
      </c>
      <c r="O20" s="739">
        <f ca="1">'DA-IndcateursCommunesComparés'!P$47</f>
        <v>1.3353597543176645</v>
      </c>
      <c r="P20" s="870">
        <f ca="1">'DA-IndcateursCommunesComparés'!P$26</f>
        <v>48.118975914000153</v>
      </c>
      <c r="Q20" s="870">
        <f ca="1">'DA-IndcateursCommunesComparés'!P$55</f>
        <v>46.924839460345986</v>
      </c>
      <c r="S20" s="816">
        <f ca="1">'DA-IndcateursCommunesComparés'!P$25</f>
        <v>48.118975914000153</v>
      </c>
      <c r="T20" s="816">
        <f ca="1">'DA-IndcateursCommunesComparés'!P$54</f>
        <v>46.924839460345986</v>
      </c>
      <c r="U20" s="819">
        <f t="shared" si="0"/>
        <v>47.521907687173069</v>
      </c>
    </row>
    <row r="21" spans="1:21" s="536" customFormat="1" ht="11.25">
      <c r="A21" s="720">
        <v>49</v>
      </c>
      <c r="B21" s="723" t="s">
        <v>371</v>
      </c>
      <c r="C21" s="717">
        <f ca="1">'DA-RésultatsCommunesComparés'!R$35</f>
        <v>38.190407160170075</v>
      </c>
      <c r="D21" s="726">
        <f ca="1">'DA-Environnement'!Q$41</f>
        <v>0.88749200081498425</v>
      </c>
      <c r="E21" s="727">
        <f ca="1">'DA-Environnement'!Q$44</f>
        <v>1.7185932359059044</v>
      </c>
      <c r="F21" s="733">
        <f ca="1">CoefficientMoyen!J17</f>
        <v>28.201947004608293</v>
      </c>
      <c r="G21" s="734">
        <f ca="1">CoefficientMoyen!$J39</f>
        <v>25.807121442125236</v>
      </c>
      <c r="H21" s="726">
        <f ca="1">'DA-IndcateursCommunesComparés'!Q$7</f>
        <v>5.2735606121729686E-3</v>
      </c>
      <c r="I21" s="730">
        <f ca="1">'DA-IndcateursCommunesComparés'!Q$36</f>
        <v>2.3084364632526184E-2</v>
      </c>
      <c r="J21" s="726">
        <f ca="1">'DA-IndcateursCommunesComparés'!Q$12</f>
        <v>2.3540416732362433E-2</v>
      </c>
      <c r="K21" s="730"/>
      <c r="L21" s="726">
        <f ca="1">'DA-IndcateursCommunesComparés'!Q$41</f>
        <v>2.0325646609981943E-2</v>
      </c>
      <c r="M21" s="730"/>
      <c r="N21" s="738">
        <f ca="1">'DA-IndcateursCommunesComparés'!Q$18</f>
        <v>0.44658265297658123</v>
      </c>
      <c r="O21" s="739">
        <f ca="1">'DA-IndcateursCommunesComparés'!Q$47</f>
        <v>0.35963834198208389</v>
      </c>
      <c r="P21" s="870">
        <f ca="1">'DA-IndcateursCommunesComparés'!Q$26</f>
        <v>0.47773376114757943</v>
      </c>
      <c r="Q21" s="870">
        <f ca="1">'DA-IndcateursCommunesComparés'!Q$55</f>
        <v>0.29744464868845527</v>
      </c>
      <c r="S21" s="816"/>
      <c r="T21" s="816"/>
      <c r="U21" s="819"/>
    </row>
    <row r="22" spans="1:21" s="536" customFormat="1" ht="11.25">
      <c r="A22" s="742">
        <v>40</v>
      </c>
      <c r="B22" s="743" t="s">
        <v>302</v>
      </c>
      <c r="C22" s="744">
        <f ca="1">'DA-RésultatsCommunesComparés'!S$35</f>
        <v>77.902166739473188</v>
      </c>
      <c r="D22" s="745">
        <f ca="1">'DA-Environnement'!R$41</f>
        <v>0.91675231552438141</v>
      </c>
      <c r="E22" s="746">
        <f ca="1">'DA-Environnement'!R$44</f>
        <v>1.1846934577344861</v>
      </c>
      <c r="F22" s="748">
        <f ca="1">CoefficientMoyen!J8</f>
        <v>26.657664835164834</v>
      </c>
      <c r="G22" s="749">
        <f ca="1">CoefficientMoyen!$J30</f>
        <v>25.053417155199014</v>
      </c>
      <c r="H22" s="745">
        <f ca="1">'DA-IndcateursCommunesComparés'!R$7</f>
        <v>4.4590980600837979E-2</v>
      </c>
      <c r="I22" s="747">
        <f ca="1">'DA-IndcateursCommunesComparés'!R$36</f>
        <v>4.8997360077171016E-2</v>
      </c>
      <c r="J22" s="745">
        <f ca="1">'DA-IndcateursCommunesComparés'!R$12</f>
        <v>0.15315007131878819</v>
      </c>
      <c r="K22" s="747"/>
      <c r="L22" s="745">
        <f ca="1">'DA-IndcateursCommunesComparés'!R$41</f>
        <v>8.8676720362555708E-2</v>
      </c>
      <c r="M22" s="747"/>
      <c r="N22" s="750">
        <f ca="1">'DA-IndcateursCommunesComparés'!R$18</f>
        <v>1.8599822775664618</v>
      </c>
      <c r="O22" s="751">
        <f ca="1">'DA-IndcateursCommunesComparés'!R$47</f>
        <v>1.4228051893667157</v>
      </c>
      <c r="P22" s="870">
        <f ca="1">'DA-IndcateursCommunesComparés'!R$26</f>
        <v>20.040369298527068</v>
      </c>
      <c r="Q22" s="872" t="s">
        <v>666</v>
      </c>
      <c r="S22" s="816">
        <f ca="1">'DA-IndcateursCommunesComparés'!R$25</f>
        <v>20.040369298527068</v>
      </c>
      <c r="T22" s="816" t="e">
        <f ca="1">'DA-IndcateursCommunesComparés'!#REF!</f>
        <v>#REF!</v>
      </c>
      <c r="U22" s="819" t="e">
        <f t="shared" si="0"/>
        <v>#REF!</v>
      </c>
    </row>
    <row r="23" spans="1:21" s="536" customFormat="1" ht="11.25">
      <c r="A23" s="755"/>
      <c r="B23" s="760" t="s">
        <v>634</v>
      </c>
      <c r="C23" s="756">
        <f ca="1">'DA-RésultatsCommunesComparés'!T35</f>
        <v>66.139328536395368</v>
      </c>
      <c r="D23" s="757">
        <f ca="1">'DA-Environnement'!S41</f>
        <v>0.8407604030216993</v>
      </c>
      <c r="E23" s="756">
        <f ca="1">'DA-Environnement'!S44</f>
        <v>2.833178283620112</v>
      </c>
      <c r="F23" s="758">
        <f ca="1">CoefficientMoyen!J21</f>
        <v>29.660793723379186</v>
      </c>
      <c r="G23" s="758">
        <f ca="1">CoefficientMoyen!J43</f>
        <v>29.021800543660593</v>
      </c>
      <c r="H23" s="757">
        <f ca="1">'DA-IndcateursCommunesComparés'!S7</f>
        <v>4.8283366630336014E-2</v>
      </c>
      <c r="I23" s="757">
        <f ca="1">'DA-IndcateursCommunesComparés'!S36</f>
        <v>5.0866614189116761E-2</v>
      </c>
      <c r="J23" s="757">
        <f ca="1">'DA-IndcateursCommunesComparés'!S12</f>
        <v>4.0319506789957389E-2</v>
      </c>
      <c r="K23" s="757">
        <f ca="1">'DA-IndcateursCommunesComparés'!S13</f>
        <v>8.0938300182993653E-2</v>
      </c>
      <c r="L23" s="757">
        <f ca="1">'DA-IndcateursCommunesComparés'!S$41</f>
        <v>4.8394685335500676E-2</v>
      </c>
      <c r="M23" s="757">
        <f ca="1">'DA-IndcateursCommunesComparés'!S$42</f>
        <v>7.63937422173563E-2</v>
      </c>
      <c r="N23" s="759">
        <f ca="1">'DA-IndcateursCommunesComparés'!S$18</f>
        <v>1.3329307562396153</v>
      </c>
      <c r="O23" s="759">
        <f ca="1">'DA-IndcateursCommunesComparés'!S$47</f>
        <v>1.3058412935909285</v>
      </c>
      <c r="P23" s="763">
        <f ca="1">'DA-IndcateursCommunesComparés'!S$26</f>
        <v>9.1339839334644477</v>
      </c>
      <c r="Q23" s="763">
        <f ca="1">'DA-IndcateursCommunesComparés'!S$55</f>
        <v>8.353633559280718</v>
      </c>
    </row>
    <row r="24" spans="1:21" s="536" customFormat="1" ht="11.25">
      <c r="A24" s="708"/>
      <c r="B24" s="708"/>
      <c r="C24" s="709"/>
      <c r="D24" s="709"/>
      <c r="E24" s="709"/>
      <c r="F24" s="709"/>
      <c r="G24" s="709"/>
      <c r="H24" s="709"/>
      <c r="I24" s="709"/>
      <c r="J24" s="709"/>
      <c r="K24" s="709"/>
      <c r="L24" s="709"/>
      <c r="M24" s="709"/>
    </row>
    <row r="25" spans="1:21" s="536" customFormat="1" ht="11.25">
      <c r="A25" s="708"/>
      <c r="B25" s="708"/>
      <c r="C25" s="709"/>
      <c r="D25" s="709"/>
      <c r="E25" s="709"/>
      <c r="F25" s="709"/>
      <c r="G25" s="709"/>
      <c r="H25" s="709"/>
      <c r="I25" s="709"/>
      <c r="J25" s="709"/>
      <c r="K25" s="709"/>
      <c r="L25" s="709"/>
      <c r="M25" s="709"/>
    </row>
    <row r="26" spans="1:21" s="536" customFormat="1" ht="11.25">
      <c r="A26" s="708"/>
      <c r="B26" s="708"/>
      <c r="C26" s="709"/>
      <c r="D26" s="709"/>
      <c r="E26" s="709"/>
      <c r="F26" s="709"/>
      <c r="G26" s="709"/>
      <c r="H26" s="709"/>
      <c r="I26" s="709"/>
      <c r="J26" s="709"/>
      <c r="K26" s="709"/>
      <c r="L26" s="709"/>
      <c r="M26" s="709"/>
    </row>
    <row r="27" spans="1:21" ht="18.75" customHeight="1">
      <c r="A27" s="1079" t="s">
        <v>648</v>
      </c>
      <c r="B27" s="1080"/>
      <c r="C27" s="1080"/>
      <c r="D27" s="1080"/>
      <c r="E27" s="1080"/>
      <c r="F27" s="1080"/>
      <c r="G27" s="1080"/>
      <c r="H27" s="1080"/>
      <c r="I27" s="1080"/>
      <c r="J27" s="1080"/>
      <c r="K27" s="1080"/>
      <c r="L27" s="1080"/>
      <c r="M27" s="1080"/>
      <c r="N27" s="1080"/>
      <c r="O27" s="1080"/>
      <c r="P27" s="1080"/>
      <c r="Q27" s="1080"/>
    </row>
    <row r="28" spans="1:21" ht="22.5">
      <c r="A28" s="713"/>
      <c r="B28" s="713"/>
      <c r="C28" s="713" t="s">
        <v>22</v>
      </c>
      <c r="D28" s="1076" t="s">
        <v>25</v>
      </c>
      <c r="E28" s="1076"/>
      <c r="F28" s="1076" t="s">
        <v>635</v>
      </c>
      <c r="G28" s="1076"/>
      <c r="H28" s="1076" t="s">
        <v>638</v>
      </c>
      <c r="I28" s="1057"/>
      <c r="J28" s="1057"/>
      <c r="K28" s="1057"/>
      <c r="L28" s="1081"/>
      <c r="M28" s="1081"/>
      <c r="N28" s="1081"/>
      <c r="O28" s="1081"/>
      <c r="P28" s="1081"/>
      <c r="Q28" s="1081"/>
    </row>
    <row r="29" spans="1:21" ht="78.75">
      <c r="A29" s="485" t="s">
        <v>632</v>
      </c>
      <c r="B29" s="485" t="s">
        <v>631</v>
      </c>
      <c r="C29" s="485" t="s">
        <v>637</v>
      </c>
      <c r="D29" s="485" t="s">
        <v>636</v>
      </c>
      <c r="E29" s="713" t="s">
        <v>639</v>
      </c>
      <c r="F29" s="1057" t="s">
        <v>633</v>
      </c>
      <c r="G29" s="1057"/>
      <c r="H29" s="1057" t="s">
        <v>641</v>
      </c>
      <c r="I29" s="1058"/>
      <c r="J29" s="1059" t="s">
        <v>643</v>
      </c>
      <c r="K29" s="1060"/>
      <c r="L29" s="943"/>
      <c r="M29" s="942"/>
      <c r="N29" s="1059" t="s">
        <v>642</v>
      </c>
      <c r="O29" s="1077"/>
      <c r="P29" s="1059" t="s">
        <v>644</v>
      </c>
      <c r="Q29" s="1078"/>
    </row>
    <row r="30" spans="1:21">
      <c r="A30" s="485"/>
      <c r="B30" s="485"/>
      <c r="C30" s="485" t="s">
        <v>23</v>
      </c>
      <c r="D30" s="485" t="s">
        <v>24</v>
      </c>
      <c r="E30" s="715" t="s">
        <v>24</v>
      </c>
      <c r="F30" s="715">
        <v>2009</v>
      </c>
      <c r="G30" s="715">
        <v>2008</v>
      </c>
      <c r="H30" s="715">
        <v>2009</v>
      </c>
      <c r="I30" s="715">
        <v>2008</v>
      </c>
      <c r="J30" s="715">
        <v>2009</v>
      </c>
      <c r="K30" s="715">
        <v>2009</v>
      </c>
      <c r="L30" s="715">
        <v>2008</v>
      </c>
      <c r="M30" s="715">
        <v>2008</v>
      </c>
      <c r="N30" s="715">
        <v>2009</v>
      </c>
      <c r="O30" s="715">
        <v>2008</v>
      </c>
      <c r="P30" s="715">
        <v>2009</v>
      </c>
      <c r="Q30" s="715">
        <v>2008</v>
      </c>
    </row>
    <row r="31" spans="1:21">
      <c r="A31" s="485"/>
      <c r="B31" s="485"/>
      <c r="C31" s="715"/>
      <c r="D31" s="715"/>
      <c r="E31" s="715"/>
      <c r="F31" s="715"/>
      <c r="G31" s="715"/>
      <c r="H31" s="715"/>
      <c r="I31" s="715"/>
      <c r="J31" s="715" t="s">
        <v>27</v>
      </c>
      <c r="K31" s="715" t="s">
        <v>28</v>
      </c>
      <c r="L31" s="715" t="s">
        <v>27</v>
      </c>
      <c r="M31" s="715" t="s">
        <v>28</v>
      </c>
      <c r="N31" s="715"/>
      <c r="O31" s="715"/>
      <c r="P31" s="715"/>
      <c r="Q31" s="715"/>
    </row>
    <row r="32" spans="1:21">
      <c r="A32" s="485">
        <v>1</v>
      </c>
      <c r="B32" s="485">
        <v>2</v>
      </c>
      <c r="C32" s="715">
        <v>3</v>
      </c>
      <c r="D32" s="715">
        <v>4</v>
      </c>
      <c r="E32" s="715">
        <v>5</v>
      </c>
      <c r="F32" s="715">
        <v>6</v>
      </c>
      <c r="G32" s="715">
        <v>7</v>
      </c>
      <c r="H32" s="715">
        <v>8</v>
      </c>
      <c r="I32" s="715">
        <v>9</v>
      </c>
      <c r="J32" s="715">
        <v>10</v>
      </c>
      <c r="K32" s="715">
        <v>11</v>
      </c>
      <c r="L32" s="715">
        <v>12</v>
      </c>
      <c r="M32" s="715">
        <v>13</v>
      </c>
      <c r="N32" s="715">
        <v>14</v>
      </c>
      <c r="O32" s="715">
        <v>15</v>
      </c>
      <c r="P32" s="714">
        <v>16</v>
      </c>
      <c r="Q32" s="715">
        <v>17</v>
      </c>
    </row>
    <row r="33" spans="1:17">
      <c r="A33" s="718">
        <v>48</v>
      </c>
      <c r="B33" s="721" t="s">
        <v>310</v>
      </c>
      <c r="C33" s="774">
        <f>C7/$C$23*100</f>
        <v>112.94436730665196</v>
      </c>
      <c r="D33" s="780">
        <f>D7/$D$23*100</f>
        <v>103.2460589776103</v>
      </c>
      <c r="E33" s="877">
        <f>E7/$E$23*100</f>
        <v>73.480476540621567</v>
      </c>
      <c r="F33" s="731">
        <f>F7/$F$23*100</f>
        <v>94.537244672583796</v>
      </c>
      <c r="G33" s="732">
        <f>G7/$G$23*100</f>
        <v>98.202346902757114</v>
      </c>
      <c r="H33" s="765">
        <f>H7/$H$23*100</f>
        <v>45.656077527674995</v>
      </c>
      <c r="I33" s="725">
        <f>I7/$I$23*100</f>
        <v>42.53668068343999</v>
      </c>
      <c r="J33" s="765"/>
      <c r="K33" s="725">
        <f>K7/$K$23*100</f>
        <v>81.091297527717416</v>
      </c>
      <c r="L33" s="765"/>
      <c r="M33" s="725">
        <f>M7/$M$23*100</f>
        <v>89.393179187115351</v>
      </c>
      <c r="N33" s="866" t="s">
        <v>640</v>
      </c>
      <c r="O33" s="737">
        <f>O7/$O$23*100</f>
        <v>12.437027785953306</v>
      </c>
      <c r="P33" s="866" t="s">
        <v>640</v>
      </c>
      <c r="Q33" s="904">
        <f>Q7/$Q$23*100</f>
        <v>71.8250322739393</v>
      </c>
    </row>
    <row r="34" spans="1:17">
      <c r="A34" s="719">
        <v>37</v>
      </c>
      <c r="B34" s="722" t="s">
        <v>284</v>
      </c>
      <c r="C34" s="773">
        <f t="shared" ref="C34:C48" si="1">C8/$C$23*100</f>
        <v>94.226245471140729</v>
      </c>
      <c r="D34" s="781">
        <f t="shared" ref="D34:D49" si="2">D8/$D$23*100</f>
        <v>104.4227540577094</v>
      </c>
      <c r="E34" s="876">
        <f t="shared" ref="E34:E49" si="3">E8/$E$23*100</f>
        <v>83.879466656900561</v>
      </c>
      <c r="F34" s="733">
        <f t="shared" ref="F34:F49" si="4">F8/$F$23*100</f>
        <v>92.95141481239942</v>
      </c>
      <c r="G34" s="734">
        <f t="shared" ref="G34:G49" si="5">G8/$G$23*100</f>
        <v>96.893478608189653</v>
      </c>
      <c r="H34" s="768">
        <f t="shared" ref="H34:H49" si="6">H8/$H$23*100</f>
        <v>103.51858013555896</v>
      </c>
      <c r="I34" s="727">
        <f t="shared" ref="I34:I49" si="7">I8/$I$23*100</f>
        <v>107.30823330263053</v>
      </c>
      <c r="J34" s="768">
        <f t="shared" ref="J34:J49" si="8">J8/$J$23*100</f>
        <v>174.6715970192717</v>
      </c>
      <c r="K34" s="727"/>
      <c r="L34" s="768">
        <f t="shared" ref="L34:L49" si="9">L8/$L$23*100</f>
        <v>136.46870408111783</v>
      </c>
      <c r="M34" s="727"/>
      <c r="N34" s="738">
        <f t="shared" ref="N34:N49" si="10">N8/$N$23*100</f>
        <v>117.3349965894396</v>
      </c>
      <c r="O34" s="739">
        <f t="shared" ref="O34:O49" si="11">O8/$O$23*100</f>
        <v>118.64874628810094</v>
      </c>
      <c r="P34" s="762">
        <f t="shared" ref="P34:P49" si="12">P8/$P$23*100</f>
        <v>71.090471060398272</v>
      </c>
      <c r="Q34" s="904">
        <f t="shared" ref="Q34:Q47" si="13">Q8/$Q$23*100</f>
        <v>128.704437464378</v>
      </c>
    </row>
    <row r="35" spans="1:17">
      <c r="A35" s="719">
        <v>38</v>
      </c>
      <c r="B35" s="722" t="s">
        <v>369</v>
      </c>
      <c r="C35" s="773">
        <f t="shared" si="1"/>
        <v>117.09180042730716</v>
      </c>
      <c r="D35" s="781">
        <f t="shared" si="2"/>
        <v>103.07634918498788</v>
      </c>
      <c r="E35" s="876">
        <f t="shared" si="3"/>
        <v>84.611965957595743</v>
      </c>
      <c r="F35" s="733">
        <f t="shared" si="4"/>
        <v>101.99283654411447</v>
      </c>
      <c r="G35" s="734">
        <f t="shared" si="5"/>
        <v>101.49826077260443</v>
      </c>
      <c r="H35" s="768">
        <f t="shared" si="6"/>
        <v>115.36613850735816</v>
      </c>
      <c r="I35" s="727">
        <f t="shared" si="7"/>
        <v>131.25107838448193</v>
      </c>
      <c r="J35" s="768">
        <f t="shared" si="8"/>
        <v>46.44779744489901</v>
      </c>
      <c r="K35" s="727"/>
      <c r="L35" s="768">
        <f t="shared" si="9"/>
        <v>135.83592979596071</v>
      </c>
      <c r="M35" s="727"/>
      <c r="N35" s="738">
        <f t="shared" si="10"/>
        <v>83.450698964838438</v>
      </c>
      <c r="O35" s="739">
        <f t="shared" si="11"/>
        <v>108.04671010652733</v>
      </c>
      <c r="P35" s="762">
        <f ca="1">'DA-IndcateursCommunesComparés'!E$26</f>
        <v>10.326147705200405</v>
      </c>
      <c r="Q35" s="904">
        <f t="shared" si="13"/>
        <v>299.2709678080804</v>
      </c>
    </row>
    <row r="36" spans="1:17">
      <c r="A36" s="719">
        <v>50</v>
      </c>
      <c r="B36" s="722" t="s">
        <v>312</v>
      </c>
      <c r="C36" s="773">
        <f t="shared" si="1"/>
        <v>106.61212004684275</v>
      </c>
      <c r="D36" s="781">
        <f t="shared" si="2"/>
        <v>95.713778934699363</v>
      </c>
      <c r="E36" s="876">
        <f t="shared" si="3"/>
        <v>111.47462134791488</v>
      </c>
      <c r="F36" s="733">
        <f t="shared" si="4"/>
        <v>96.645936659611152</v>
      </c>
      <c r="G36" s="734">
        <f t="shared" si="5"/>
        <v>96.872990384484652</v>
      </c>
      <c r="H36" s="768">
        <f t="shared" si="6"/>
        <v>136.38252614669432</v>
      </c>
      <c r="I36" s="727">
        <f t="shared" si="7"/>
        <v>140.05278372936971</v>
      </c>
      <c r="J36" s="768">
        <f t="shared" si="8"/>
        <v>136.27628978742641</v>
      </c>
      <c r="K36" s="727"/>
      <c r="L36" s="768">
        <f t="shared" si="9"/>
        <v>102.45683563877121</v>
      </c>
      <c r="M36" s="727"/>
      <c r="N36" s="738">
        <f t="shared" si="10"/>
        <v>113.50363516671938</v>
      </c>
      <c r="O36" s="739">
        <f t="shared" si="11"/>
        <v>120.7412493889714</v>
      </c>
      <c r="P36" s="762">
        <f t="shared" si="12"/>
        <v>143.17234282249657</v>
      </c>
      <c r="Q36" s="904">
        <f t="shared" si="13"/>
        <v>268.87009027685627</v>
      </c>
    </row>
    <row r="37" spans="1:17">
      <c r="A37" s="719">
        <v>39</v>
      </c>
      <c r="B37" s="722" t="s">
        <v>301</v>
      </c>
      <c r="C37" s="773">
        <f t="shared" si="1"/>
        <v>112.37291813082533</v>
      </c>
      <c r="D37" s="781">
        <f t="shared" si="2"/>
        <v>99.369624676861719</v>
      </c>
      <c r="E37" s="876">
        <f t="shared" si="3"/>
        <v>87.363071428818387</v>
      </c>
      <c r="F37" s="733">
        <f t="shared" si="4"/>
        <v>90.812611873023499</v>
      </c>
      <c r="G37" s="734">
        <f t="shared" si="5"/>
        <v>86.955854344208774</v>
      </c>
      <c r="H37" s="768">
        <f t="shared" si="6"/>
        <v>106.39346097646991</v>
      </c>
      <c r="I37" s="727">
        <f t="shared" si="7"/>
        <v>74.556804721405214</v>
      </c>
      <c r="J37" s="768">
        <f t="shared" si="8"/>
        <v>142.27518344901716</v>
      </c>
      <c r="K37" s="727"/>
      <c r="L37" s="768">
        <f t="shared" si="9"/>
        <v>104.0316804621221</v>
      </c>
      <c r="M37" s="727"/>
      <c r="N37" s="738">
        <f t="shared" si="10"/>
        <v>118.30433379895658</v>
      </c>
      <c r="O37" s="739">
        <f t="shared" si="11"/>
        <v>117.74455195025072</v>
      </c>
      <c r="P37" s="762">
        <f t="shared" si="12"/>
        <v>248.32272336273738</v>
      </c>
      <c r="Q37" s="904">
        <f t="shared" si="13"/>
        <v>384.70004339468329</v>
      </c>
    </row>
    <row r="38" spans="1:17">
      <c r="A38" s="720">
        <v>45</v>
      </c>
      <c r="B38" s="723" t="s">
        <v>307</v>
      </c>
      <c r="C38" s="773">
        <f t="shared" si="1"/>
        <v>104.35818748184037</v>
      </c>
      <c r="D38" s="781">
        <f t="shared" si="2"/>
        <v>89.848455382279951</v>
      </c>
      <c r="E38" s="876">
        <f t="shared" si="3"/>
        <v>158.58763889502998</v>
      </c>
      <c r="F38" s="733">
        <f t="shared" si="4"/>
        <v>102.78983243258281</v>
      </c>
      <c r="G38" s="734">
        <f t="shared" si="5"/>
        <v>117.97878639303522</v>
      </c>
      <c r="H38" s="768">
        <f t="shared" si="6"/>
        <v>2.5674673058303648</v>
      </c>
      <c r="I38" s="727">
        <f t="shared" si="7"/>
        <v>0.7328606994907888</v>
      </c>
      <c r="J38" s="768"/>
      <c r="K38" s="727">
        <f>K12/$K$23*100</f>
        <v>118.33923028570517</v>
      </c>
      <c r="L38" s="768"/>
      <c r="M38" s="727">
        <f>M12/$M$23*100</f>
        <v>194.51357428212552</v>
      </c>
      <c r="N38" s="867" t="s">
        <v>640</v>
      </c>
      <c r="O38" s="868" t="s">
        <v>640</v>
      </c>
      <c r="P38" s="907" t="s">
        <v>640</v>
      </c>
      <c r="Q38" s="905" t="s">
        <v>640</v>
      </c>
    </row>
    <row r="39" spans="1:17">
      <c r="A39" s="720">
        <v>43</v>
      </c>
      <c r="B39" s="723" t="s">
        <v>305</v>
      </c>
      <c r="C39" s="773">
        <f t="shared" si="1"/>
        <v>101.45968869691151</v>
      </c>
      <c r="D39" s="781">
        <f t="shared" si="2"/>
        <v>92.171404319898897</v>
      </c>
      <c r="E39" s="876">
        <f t="shared" si="3"/>
        <v>160.35538496257655</v>
      </c>
      <c r="F39" s="733">
        <f t="shared" si="4"/>
        <v>117.48781079531463</v>
      </c>
      <c r="G39" s="734">
        <f t="shared" si="5"/>
        <v>122.94220259804725</v>
      </c>
      <c r="H39" s="768">
        <f t="shared" si="6"/>
        <v>175.00209471951561</v>
      </c>
      <c r="I39" s="727">
        <f t="shared" si="7"/>
        <v>183.68874751729859</v>
      </c>
      <c r="J39" s="768"/>
      <c r="K39" s="727">
        <f>K13/$K$23*100</f>
        <v>82.101267783788671</v>
      </c>
      <c r="L39" s="768"/>
      <c r="M39" s="727">
        <f>M13/$M$23*100</f>
        <v>74.377208917604477</v>
      </c>
      <c r="N39" s="738">
        <f t="shared" si="10"/>
        <v>232.70538610040501</v>
      </c>
      <c r="O39" s="739">
        <f t="shared" si="11"/>
        <v>209.87840564303832</v>
      </c>
      <c r="P39" s="762">
        <f t="shared" si="12"/>
        <v>214.17163366861215</v>
      </c>
      <c r="Q39" s="904">
        <f t="shared" si="13"/>
        <v>186.60442512559362</v>
      </c>
    </row>
    <row r="40" spans="1:17">
      <c r="A40" s="720">
        <v>46</v>
      </c>
      <c r="B40" s="723" t="s">
        <v>308</v>
      </c>
      <c r="C40" s="773">
        <f t="shared" si="1"/>
        <v>61.563817440581289</v>
      </c>
      <c r="D40" s="781">
        <f t="shared" si="2"/>
        <v>104.72201597769634</v>
      </c>
      <c r="E40" s="876">
        <f t="shared" si="3"/>
        <v>72.640857720051827</v>
      </c>
      <c r="F40" s="733">
        <f t="shared" si="4"/>
        <v>101.62029251738069</v>
      </c>
      <c r="G40" s="734">
        <f t="shared" si="5"/>
        <v>98.856791208631321</v>
      </c>
      <c r="H40" s="768">
        <f t="shared" si="6"/>
        <v>48.029693379352203</v>
      </c>
      <c r="I40" s="727">
        <f t="shared" si="7"/>
        <v>51.027755690125062</v>
      </c>
      <c r="J40" s="768"/>
      <c r="K40" s="727">
        <f>K14/$K$23*100</f>
        <v>153.22853297641245</v>
      </c>
      <c r="L40" s="768"/>
      <c r="M40" s="727">
        <f>M14/$M$23*100</f>
        <v>163.1435870326321</v>
      </c>
      <c r="N40" s="738">
        <f t="shared" si="10"/>
        <v>46.026687700067839</v>
      </c>
      <c r="O40" s="739">
        <f t="shared" si="11"/>
        <v>42.13396368073942</v>
      </c>
      <c r="P40" s="762">
        <f t="shared" si="12"/>
        <v>36.672744375670327</v>
      </c>
      <c r="Q40" s="904">
        <f t="shared" si="13"/>
        <v>20.778263439835655</v>
      </c>
    </row>
    <row r="41" spans="1:17">
      <c r="A41" s="720">
        <v>44</v>
      </c>
      <c r="B41" s="723" t="s">
        <v>306</v>
      </c>
      <c r="C41" s="773">
        <f t="shared" si="1"/>
        <v>99.409903442709052</v>
      </c>
      <c r="D41" s="781">
        <f t="shared" si="2"/>
        <v>93.935238189548215</v>
      </c>
      <c r="E41" s="876">
        <f t="shared" si="3"/>
        <v>152.77470218205525</v>
      </c>
      <c r="F41" s="733">
        <f t="shared" si="4"/>
        <v>103.28270221189655</v>
      </c>
      <c r="G41" s="734">
        <f t="shared" si="5"/>
        <v>106.95906075147023</v>
      </c>
      <c r="H41" s="768">
        <f t="shared" si="6"/>
        <v>86.414590661213168</v>
      </c>
      <c r="I41" s="727">
        <f t="shared" si="7"/>
        <v>88.584725677873237</v>
      </c>
      <c r="J41" s="768"/>
      <c r="K41" s="727">
        <f>K15/$K$23*100</f>
        <v>24.454536799107338</v>
      </c>
      <c r="L41" s="768"/>
      <c r="M41" s="727">
        <f>M15/$M$23*100</f>
        <v>33.593998385078024</v>
      </c>
      <c r="N41" s="738">
        <f t="shared" si="10"/>
        <v>94.481675676279949</v>
      </c>
      <c r="O41" s="739">
        <f t="shared" si="11"/>
        <v>83.078349051305665</v>
      </c>
      <c r="P41" s="762">
        <f t="shared" si="12"/>
        <v>140.69948073523975</v>
      </c>
      <c r="Q41" s="904">
        <f t="shared" si="13"/>
        <v>81.373141131547001</v>
      </c>
    </row>
    <row r="42" spans="1:17">
      <c r="A42" s="720">
        <v>41</v>
      </c>
      <c r="B42" s="723" t="s">
        <v>303</v>
      </c>
      <c r="C42" s="773">
        <f t="shared" si="1"/>
        <v>133.30210117103474</v>
      </c>
      <c r="D42" s="781">
        <f t="shared" si="2"/>
        <v>100.08846492756676</v>
      </c>
      <c r="E42" s="876">
        <f t="shared" si="3"/>
        <v>75.872326298707378</v>
      </c>
      <c r="F42" s="733">
        <f t="shared" si="4"/>
        <v>116.26286870705478</v>
      </c>
      <c r="G42" s="734">
        <f t="shared" si="5"/>
        <v>112.72702102849973</v>
      </c>
      <c r="H42" s="768">
        <f t="shared" si="6"/>
        <v>248.60209340852202</v>
      </c>
      <c r="I42" s="727">
        <f t="shared" si="7"/>
        <v>304.50642369952647</v>
      </c>
      <c r="J42" s="768">
        <f t="shared" si="8"/>
        <v>69.116023744075704</v>
      </c>
      <c r="K42" s="727"/>
      <c r="L42" s="768">
        <f t="shared" si="9"/>
        <v>100.85055517976636</v>
      </c>
      <c r="M42" s="727"/>
      <c r="N42" s="738">
        <f t="shared" si="10"/>
        <v>258.32594540997678</v>
      </c>
      <c r="O42" s="739">
        <f t="shared" si="11"/>
        <v>289.62545080046567</v>
      </c>
      <c r="P42" s="762">
        <f t="shared" si="12"/>
        <v>776.09295583701407</v>
      </c>
      <c r="Q42" s="904">
        <f t="shared" si="13"/>
        <v>584.6962016003896</v>
      </c>
    </row>
    <row r="43" spans="1:17">
      <c r="A43" s="720">
        <v>51</v>
      </c>
      <c r="B43" s="723" t="s">
        <v>370</v>
      </c>
      <c r="C43" s="773">
        <f t="shared" si="1"/>
        <v>97.500486772415073</v>
      </c>
      <c r="D43" s="781">
        <f t="shared" si="2"/>
        <v>96.766292636952585</v>
      </c>
      <c r="E43" s="876">
        <f t="shared" si="3"/>
        <v>140.53105789814859</v>
      </c>
      <c r="F43" s="733">
        <f t="shared" si="4"/>
        <v>91.97569516216339</v>
      </c>
      <c r="G43" s="734">
        <f t="shared" si="5"/>
        <v>90.256697926056233</v>
      </c>
      <c r="H43" s="768">
        <f t="shared" si="6"/>
        <v>131.35996360772216</v>
      </c>
      <c r="I43" s="727">
        <f t="shared" si="7"/>
        <v>102.07668149108282</v>
      </c>
      <c r="J43" s="768">
        <f t="shared" si="8"/>
        <v>50.453916859229352</v>
      </c>
      <c r="K43" s="727"/>
      <c r="L43" s="768">
        <f t="shared" si="9"/>
        <v>52.170087919164686</v>
      </c>
      <c r="M43" s="727"/>
      <c r="N43" s="738">
        <f t="shared" si="10"/>
        <v>104.55719280126048</v>
      </c>
      <c r="O43" s="739">
        <f t="shared" si="11"/>
        <v>91.242842581555607</v>
      </c>
      <c r="P43" s="762">
        <f t="shared" si="12"/>
        <v>122.61459230891742</v>
      </c>
      <c r="Q43" s="904">
        <f t="shared" si="13"/>
        <v>65.051337980954145</v>
      </c>
    </row>
    <row r="44" spans="1:17">
      <c r="A44" s="720">
        <v>47</v>
      </c>
      <c r="B44" s="723" t="s">
        <v>309</v>
      </c>
      <c r="C44" s="773">
        <f t="shared" si="1"/>
        <v>110.09923329697551</v>
      </c>
      <c r="D44" s="781">
        <f t="shared" si="2"/>
        <v>103.57593961229212</v>
      </c>
      <c r="E44" s="876">
        <f t="shared" si="3"/>
        <v>95.157685767333376</v>
      </c>
      <c r="F44" s="733">
        <f t="shared" si="4"/>
        <v>115.43462784732579</v>
      </c>
      <c r="G44" s="734">
        <f t="shared" si="5"/>
        <v>110.78763630732831</v>
      </c>
      <c r="H44" s="768">
        <f t="shared" si="6"/>
        <v>159.00011219170051</v>
      </c>
      <c r="I44" s="727">
        <f t="shared" si="7"/>
        <v>166.61506952618228</v>
      </c>
      <c r="J44" s="768">
        <f t="shared" si="8"/>
        <v>18.216107926734736</v>
      </c>
      <c r="K44" s="727"/>
      <c r="L44" s="768">
        <f t="shared" si="9"/>
        <v>18.573999410871149</v>
      </c>
      <c r="M44" s="727"/>
      <c r="N44" s="738">
        <f t="shared" si="10"/>
        <v>135.7990380343806</v>
      </c>
      <c r="O44" s="739">
        <f t="shared" si="11"/>
        <v>163.4830894858454</v>
      </c>
      <c r="P44" s="762">
        <f t="shared" si="12"/>
        <v>153.18871644907381</v>
      </c>
      <c r="Q44" s="904">
        <f t="shared" si="13"/>
        <v>275.69342258848633</v>
      </c>
    </row>
    <row r="45" spans="1:17">
      <c r="A45" s="720">
        <v>52</v>
      </c>
      <c r="B45" s="723" t="s">
        <v>314</v>
      </c>
      <c r="C45" s="773">
        <f t="shared" si="1"/>
        <v>102.2203640953521</v>
      </c>
      <c r="D45" s="781">
        <f t="shared" si="2"/>
        <v>85.111806283008605</v>
      </c>
      <c r="E45" s="876">
        <f t="shared" si="3"/>
        <v>125.2032430645704</v>
      </c>
      <c r="F45" s="733">
        <f t="shared" si="4"/>
        <v>135.17044712304761</v>
      </c>
      <c r="G45" s="734">
        <f t="shared" si="5"/>
        <v>132.62571847163159</v>
      </c>
      <c r="H45" s="768">
        <f t="shared" si="6"/>
        <v>47.222001307433452</v>
      </c>
      <c r="I45" s="727">
        <f t="shared" si="7"/>
        <v>62.076268149949932</v>
      </c>
      <c r="J45" s="768"/>
      <c r="K45" s="727">
        <f>K19/$K$23*100</f>
        <v>145.01283083158182</v>
      </c>
      <c r="L45" s="768"/>
      <c r="M45" s="727">
        <f>M19/$M$23*100</f>
        <v>200.61433088922337</v>
      </c>
      <c r="N45" s="738">
        <f t="shared" si="10"/>
        <v>70.784204331368372</v>
      </c>
      <c r="O45" s="739">
        <f t="shared" si="11"/>
        <v>58.288382168830957</v>
      </c>
      <c r="P45" s="762">
        <f t="shared" si="12"/>
        <v>102.96663842264823</v>
      </c>
      <c r="Q45" s="904">
        <f t="shared" si="13"/>
        <v>122.98235883978626</v>
      </c>
    </row>
    <row r="46" spans="1:17">
      <c r="A46" s="720">
        <v>42</v>
      </c>
      <c r="B46" s="723" t="s">
        <v>304</v>
      </c>
      <c r="C46" s="773">
        <f t="shared" si="1"/>
        <v>109.68145402584504</v>
      </c>
      <c r="D46" s="781">
        <f t="shared" si="2"/>
        <v>100.49118092991489</v>
      </c>
      <c r="E46" s="876">
        <f t="shared" si="3"/>
        <v>85.46711029889218</v>
      </c>
      <c r="F46" s="733">
        <f t="shared" si="4"/>
        <v>96.87813071500095</v>
      </c>
      <c r="G46" s="734">
        <f t="shared" si="5"/>
        <v>99.452377727080986</v>
      </c>
      <c r="H46" s="768">
        <f t="shared" si="6"/>
        <v>73.456351771493757</v>
      </c>
      <c r="I46" s="727">
        <f t="shared" si="7"/>
        <v>83.579216906120948</v>
      </c>
      <c r="J46" s="768">
        <f t="shared" si="8"/>
        <v>35.141448432953332</v>
      </c>
      <c r="K46" s="727"/>
      <c r="L46" s="768"/>
      <c r="M46" s="727">
        <f>M20/$M$23*100</f>
        <v>6.124603710852452</v>
      </c>
      <c r="N46" s="738">
        <f t="shared" si="10"/>
        <v>91.595387672934052</v>
      </c>
      <c r="O46" s="739">
        <f t="shared" si="11"/>
        <v>102.26049374235696</v>
      </c>
      <c r="P46" s="762">
        <f t="shared" si="12"/>
        <v>526.81257449671261</v>
      </c>
      <c r="Q46" s="904">
        <f t="shared" si="13"/>
        <v>561.72968478146186</v>
      </c>
    </row>
    <row r="47" spans="1:17">
      <c r="A47" s="720">
        <v>49</v>
      </c>
      <c r="B47" s="723" t="s">
        <v>371</v>
      </c>
      <c r="C47" s="773">
        <f t="shared" si="1"/>
        <v>57.742356938435705</v>
      </c>
      <c r="D47" s="781">
        <f t="shared" si="2"/>
        <v>105.55825388842423</v>
      </c>
      <c r="E47" s="876">
        <f t="shared" si="3"/>
        <v>60.659551354105425</v>
      </c>
      <c r="F47" s="733">
        <f t="shared" si="4"/>
        <v>95.081565475366887</v>
      </c>
      <c r="G47" s="734">
        <f t="shared" si="5"/>
        <v>88.923226535517074</v>
      </c>
      <c r="H47" s="768">
        <f t="shared" si="6"/>
        <v>10.922106266010948</v>
      </c>
      <c r="I47" s="727">
        <f t="shared" si="7"/>
        <v>45.382152912126067</v>
      </c>
      <c r="J47" s="768">
        <f t="shared" si="8"/>
        <v>58.38468425468384</v>
      </c>
      <c r="K47" s="727"/>
      <c r="L47" s="768">
        <f t="shared" si="9"/>
        <v>41.999749495368135</v>
      </c>
      <c r="M47" s="727"/>
      <c r="N47" s="738">
        <f t="shared" si="10"/>
        <v>33.50381487455909</v>
      </c>
      <c r="O47" s="739">
        <f t="shared" si="11"/>
        <v>27.540738966303913</v>
      </c>
      <c r="P47" s="762">
        <f t="shared" si="12"/>
        <v>5.230289046133441</v>
      </c>
      <c r="Q47" s="904">
        <f t="shared" si="13"/>
        <v>3.5606619152931396</v>
      </c>
    </row>
    <row r="48" spans="1:17">
      <c r="A48" s="766">
        <v>40</v>
      </c>
      <c r="B48" s="767" t="s">
        <v>302</v>
      </c>
      <c r="C48" s="775">
        <f t="shared" si="1"/>
        <v>117.7849374394615</v>
      </c>
      <c r="D48" s="826">
        <f t="shared" si="2"/>
        <v>109.0384742465947</v>
      </c>
      <c r="E48" s="875">
        <f t="shared" si="3"/>
        <v>41.814998533051586</v>
      </c>
      <c r="F48" s="735">
        <f t="shared" si="4"/>
        <v>89.875089263551203</v>
      </c>
      <c r="G48" s="736">
        <f t="shared" si="5"/>
        <v>86.326198533094058</v>
      </c>
      <c r="H48" s="769">
        <f t="shared" si="6"/>
        <v>92.352674870898213</v>
      </c>
      <c r="I48" s="728">
        <f t="shared" si="7"/>
        <v>96.325184717433615</v>
      </c>
      <c r="J48" s="769">
        <f t="shared" si="8"/>
        <v>379.84113277133179</v>
      </c>
      <c r="K48" s="728"/>
      <c r="L48" s="769">
        <f t="shared" si="9"/>
        <v>183.23648505573712</v>
      </c>
      <c r="M48" s="728"/>
      <c r="N48" s="740">
        <f t="shared" si="10"/>
        <v>139.54080276560899</v>
      </c>
      <c r="O48" s="741">
        <f t="shared" si="11"/>
        <v>108.9569763454293</v>
      </c>
      <c r="P48" s="908">
        <f t="shared" si="12"/>
        <v>219.40447284020911</v>
      </c>
      <c r="Q48" s="906" t="s">
        <v>666</v>
      </c>
    </row>
    <row r="49" spans="1:21">
      <c r="A49" s="755"/>
      <c r="B49" s="760" t="s">
        <v>634</v>
      </c>
      <c r="C49" s="874">
        <f>C23/$C$23*100</f>
        <v>100</v>
      </c>
      <c r="D49" s="752">
        <f t="shared" si="2"/>
        <v>100</v>
      </c>
      <c r="E49" s="752">
        <f t="shared" si="3"/>
        <v>100</v>
      </c>
      <c r="F49" s="753">
        <f t="shared" si="4"/>
        <v>100</v>
      </c>
      <c r="G49" s="753">
        <f t="shared" si="5"/>
        <v>100</v>
      </c>
      <c r="H49" s="752">
        <f t="shared" si="6"/>
        <v>100</v>
      </c>
      <c r="I49" s="752">
        <f t="shared" si="7"/>
        <v>100</v>
      </c>
      <c r="J49" s="752">
        <f t="shared" si="8"/>
        <v>100</v>
      </c>
      <c r="K49" s="752">
        <f>K23/$K$23*100</f>
        <v>100</v>
      </c>
      <c r="L49" s="752">
        <f t="shared" si="9"/>
        <v>100</v>
      </c>
      <c r="M49" s="752">
        <f>M23/$M$23*100</f>
        <v>100</v>
      </c>
      <c r="N49" s="754">
        <f t="shared" si="10"/>
        <v>100</v>
      </c>
      <c r="O49" s="754">
        <f t="shared" si="11"/>
        <v>100</v>
      </c>
      <c r="P49" s="763">
        <f t="shared" si="12"/>
        <v>100</v>
      </c>
      <c r="Q49" s="763">
        <f>Q23/$Q$23*100</f>
        <v>100</v>
      </c>
    </row>
    <row r="50" spans="1:21">
      <c r="B50" s="187" t="s">
        <v>652</v>
      </c>
      <c r="C50" s="776">
        <f>C42/C47</f>
        <v>2.3085670249511989</v>
      </c>
      <c r="D50" s="776">
        <f>D48/D45</f>
        <v>1.2811204345026659</v>
      </c>
      <c r="E50" s="776">
        <f>E39/E48</f>
        <v>3.8348772112434197</v>
      </c>
      <c r="F50" s="776">
        <f>F45/F48</f>
        <v>1.5039812280650042</v>
      </c>
      <c r="G50" s="776">
        <f>G45/G48</f>
        <v>1.5363321995557133</v>
      </c>
      <c r="H50" s="777">
        <f>H42/H38</f>
        <v>96.827754279083081</v>
      </c>
      <c r="I50" s="777">
        <f>I42/I38</f>
        <v>415.50382482115043</v>
      </c>
      <c r="N50" s="778">
        <f>N42/N47</f>
        <v>7.7103442213123898</v>
      </c>
      <c r="O50" s="779">
        <f>O42/O47</f>
        <v>10.516255615175117</v>
      </c>
    </row>
    <row r="53" spans="1:21">
      <c r="A53" s="1097" t="s">
        <v>650</v>
      </c>
      <c r="B53" s="1098"/>
      <c r="C53" s="1098"/>
      <c r="D53" s="1098"/>
      <c r="E53" s="1098"/>
      <c r="F53" s="1098"/>
      <c r="G53" s="1098"/>
      <c r="H53" s="1098"/>
      <c r="I53" s="1098"/>
      <c r="J53" s="1098"/>
      <c r="K53" s="1098"/>
      <c r="L53" s="1098"/>
      <c r="M53" s="1098"/>
      <c r="N53" s="1098"/>
      <c r="O53" s="1098"/>
      <c r="P53" s="1098"/>
      <c r="Q53" s="1098"/>
      <c r="R53" s="957"/>
    </row>
    <row r="54" spans="1:21" ht="22.5">
      <c r="A54" s="713"/>
      <c r="B54" s="713"/>
      <c r="C54" s="783" t="s">
        <v>22</v>
      </c>
      <c r="D54" s="783" t="s">
        <v>25</v>
      </c>
      <c r="E54" s="1063" t="s">
        <v>653</v>
      </c>
      <c r="F54" s="1070" t="s">
        <v>635</v>
      </c>
      <c r="G54" s="1070"/>
      <c r="H54" s="1067" t="s">
        <v>26</v>
      </c>
      <c r="I54" s="1068"/>
      <c r="J54" s="1069"/>
      <c r="K54" s="1054" t="s">
        <v>674</v>
      </c>
      <c r="L54" s="1090" t="s">
        <v>638</v>
      </c>
      <c r="M54" s="1101"/>
      <c r="N54" s="1101"/>
      <c r="O54" s="1101"/>
      <c r="P54" s="1101"/>
      <c r="Q54" s="1102"/>
      <c r="R54" s="1099" t="s">
        <v>658</v>
      </c>
    </row>
    <row r="55" spans="1:21" ht="78.75">
      <c r="A55" s="1086" t="s">
        <v>632</v>
      </c>
      <c r="B55" s="1086" t="s">
        <v>631</v>
      </c>
      <c r="C55" s="783" t="s">
        <v>637</v>
      </c>
      <c r="D55" s="783" t="s">
        <v>636</v>
      </c>
      <c r="E55" s="1064"/>
      <c r="F55" s="1070" t="s">
        <v>633</v>
      </c>
      <c r="G55" s="1070"/>
      <c r="H55" s="1073" t="s">
        <v>643</v>
      </c>
      <c r="I55" s="1074"/>
      <c r="J55" s="1075"/>
      <c r="K55" s="1055"/>
      <c r="L55" s="1099" t="s">
        <v>641</v>
      </c>
      <c r="M55" s="1100"/>
      <c r="N55" s="1090" t="s">
        <v>642</v>
      </c>
      <c r="O55" s="1096"/>
      <c r="P55" s="1090" t="s">
        <v>644</v>
      </c>
      <c r="Q55" s="1091"/>
      <c r="R55" s="1099"/>
    </row>
    <row r="56" spans="1:21">
      <c r="A56" s="1087"/>
      <c r="B56" s="1087"/>
      <c r="C56" s="1063" t="s">
        <v>23</v>
      </c>
      <c r="D56" s="1063" t="s">
        <v>24</v>
      </c>
      <c r="E56" s="1065"/>
      <c r="F56" s="1054" t="s">
        <v>654</v>
      </c>
      <c r="G56" s="1082" t="s">
        <v>655</v>
      </c>
      <c r="H56" s="1084" t="s">
        <v>656</v>
      </c>
      <c r="I56" s="1085"/>
      <c r="J56" s="1071" t="s">
        <v>655</v>
      </c>
      <c r="K56" s="1055"/>
      <c r="L56" s="1094" t="s">
        <v>654</v>
      </c>
      <c r="M56" s="1092" t="s">
        <v>655</v>
      </c>
      <c r="N56" s="1094" t="s">
        <v>654</v>
      </c>
      <c r="O56" s="1092" t="s">
        <v>655</v>
      </c>
      <c r="P56" s="1094" t="s">
        <v>654</v>
      </c>
      <c r="Q56" s="1092" t="s">
        <v>655</v>
      </c>
      <c r="R56" s="1099"/>
      <c r="T56" s="1089"/>
      <c r="U56" s="1089"/>
    </row>
    <row r="57" spans="1:21">
      <c r="A57" s="1088"/>
      <c r="B57" s="1088"/>
      <c r="C57" s="1066"/>
      <c r="D57" s="1066"/>
      <c r="E57" s="1066"/>
      <c r="F57" s="1056"/>
      <c r="G57" s="1083"/>
      <c r="H57" s="800" t="s">
        <v>27</v>
      </c>
      <c r="I57" s="800" t="s">
        <v>28</v>
      </c>
      <c r="J57" s="1072"/>
      <c r="K57" s="1056"/>
      <c r="L57" s="1095"/>
      <c r="M57" s="1093"/>
      <c r="N57" s="1095"/>
      <c r="O57" s="1093"/>
      <c r="P57" s="1095"/>
      <c r="Q57" s="1093"/>
      <c r="R57" s="1099"/>
      <c r="T57" s="1089"/>
      <c r="U57" s="1089"/>
    </row>
    <row r="58" spans="1:21">
      <c r="A58" s="485">
        <v>1</v>
      </c>
      <c r="B58" s="485">
        <v>2</v>
      </c>
      <c r="C58" s="784">
        <v>3</v>
      </c>
      <c r="D58" s="784">
        <v>4</v>
      </c>
      <c r="E58" s="784">
        <v>5</v>
      </c>
      <c r="F58" s="800">
        <v>6</v>
      </c>
      <c r="G58" s="800">
        <v>7</v>
      </c>
      <c r="H58" s="800">
        <v>8</v>
      </c>
      <c r="I58" s="800">
        <v>9</v>
      </c>
      <c r="J58" s="800">
        <v>10</v>
      </c>
      <c r="K58" s="800">
        <v>11</v>
      </c>
      <c r="L58" s="878">
        <v>12</v>
      </c>
      <c r="M58" s="878">
        <v>13</v>
      </c>
      <c r="N58" s="878">
        <v>14</v>
      </c>
      <c r="O58" s="878">
        <v>15</v>
      </c>
      <c r="P58" s="878">
        <v>16</v>
      </c>
      <c r="Q58" s="878">
        <v>17</v>
      </c>
      <c r="R58" s="878">
        <v>18</v>
      </c>
      <c r="T58" s="712"/>
      <c r="U58" s="711"/>
    </row>
    <row r="59" spans="1:21">
      <c r="A59" s="718">
        <v>48</v>
      </c>
      <c r="B59" s="721" t="s">
        <v>310</v>
      </c>
      <c r="C59" s="785">
        <v>13</v>
      </c>
      <c r="D59" s="827">
        <v>6</v>
      </c>
      <c r="E59" s="828">
        <f>(C59*$C$78)+(D59*$D$78)</f>
        <v>11.903349290690633</v>
      </c>
      <c r="F59" s="801">
        <f>(F33+G33)/2</f>
        <v>96.369795787670455</v>
      </c>
      <c r="G59" s="802">
        <v>11</v>
      </c>
      <c r="H59" s="803"/>
      <c r="I59" s="804">
        <f>(J33+K33+L33+M33)/2</f>
        <v>85.242238357416383</v>
      </c>
      <c r="J59" s="802">
        <v>4</v>
      </c>
      <c r="K59" s="802">
        <v>8</v>
      </c>
      <c r="L59" s="879">
        <f>(H33+I33)/2</f>
        <v>44.096379105557489</v>
      </c>
      <c r="M59" s="880">
        <v>3</v>
      </c>
      <c r="N59" s="881">
        <f>(O33)/2</f>
        <v>6.2185138929766532</v>
      </c>
      <c r="O59" s="880">
        <v>2</v>
      </c>
      <c r="P59" s="879">
        <f>(Q33)/2</f>
        <v>35.91251613696965</v>
      </c>
      <c r="Q59" s="880">
        <v>4</v>
      </c>
      <c r="R59" s="923">
        <v>3</v>
      </c>
      <c r="T59" s="910"/>
      <c r="U59" s="816"/>
    </row>
    <row r="60" spans="1:21">
      <c r="A60" s="719">
        <v>37</v>
      </c>
      <c r="B60" s="722" t="s">
        <v>284</v>
      </c>
      <c r="C60" s="786">
        <v>3</v>
      </c>
      <c r="D60" s="829">
        <v>4</v>
      </c>
      <c r="E60" s="830">
        <f>(C60*$C$78)+(D60*$D$78)</f>
        <v>3.1566643870441951</v>
      </c>
      <c r="F60" s="805">
        <f t="shared" ref="F60:F75" si="14">(F34+G34)/2</f>
        <v>94.922446710294537</v>
      </c>
      <c r="G60" s="806">
        <v>12</v>
      </c>
      <c r="H60" s="807">
        <f t="shared" ref="H60:H74" si="15">(J34+K34+L34+M34)/2</f>
        <v>155.57015055019477</v>
      </c>
      <c r="I60" s="808"/>
      <c r="J60" s="806">
        <v>15</v>
      </c>
      <c r="K60" s="806">
        <v>14</v>
      </c>
      <c r="L60" s="882">
        <f t="shared" ref="L60:L75" si="16">(H34+I34)/2</f>
        <v>105.41340671909475</v>
      </c>
      <c r="M60" s="883">
        <v>10</v>
      </c>
      <c r="N60" s="884">
        <f t="shared" ref="N60:N75" si="17">(N34+O34)/2</f>
        <v>117.99187143877026</v>
      </c>
      <c r="O60" s="883">
        <v>11</v>
      </c>
      <c r="P60" s="882">
        <f t="shared" ref="P60:P73" si="18">(P34+Q34)/2</f>
        <v>99.897454262388138</v>
      </c>
      <c r="Q60" s="883">
        <v>6</v>
      </c>
      <c r="R60" s="922">
        <v>8</v>
      </c>
      <c r="T60" s="910"/>
      <c r="U60" s="816"/>
    </row>
    <row r="61" spans="1:21">
      <c r="A61" s="719">
        <v>38</v>
      </c>
      <c r="B61" s="722" t="s">
        <v>369</v>
      </c>
      <c r="C61" s="786">
        <v>14</v>
      </c>
      <c r="D61" s="786">
        <v>7</v>
      </c>
      <c r="E61" s="787">
        <f t="shared" ref="E61:E74" si="19">(C61*$C$78)+(D61*$D$78)</f>
        <v>12.903349290690633</v>
      </c>
      <c r="F61" s="805">
        <f t="shared" si="14"/>
        <v>101.74554865835944</v>
      </c>
      <c r="G61" s="806">
        <v>7</v>
      </c>
      <c r="H61" s="807">
        <f t="shared" si="15"/>
        <v>91.141863620429859</v>
      </c>
      <c r="I61" s="808"/>
      <c r="J61" s="806">
        <v>12</v>
      </c>
      <c r="K61" s="806">
        <v>10</v>
      </c>
      <c r="L61" s="882">
        <f t="shared" si="16"/>
        <v>123.30860844592004</v>
      </c>
      <c r="M61" s="883">
        <v>12</v>
      </c>
      <c r="N61" s="884">
        <f t="shared" si="17"/>
        <v>95.74870453568289</v>
      </c>
      <c r="O61" s="883">
        <v>7</v>
      </c>
      <c r="P61" s="882">
        <f t="shared" si="18"/>
        <v>154.79855775664041</v>
      </c>
      <c r="Q61" s="883">
        <v>9</v>
      </c>
      <c r="R61" s="922">
        <v>10</v>
      </c>
      <c r="T61" s="910"/>
      <c r="U61" s="816"/>
    </row>
    <row r="62" spans="1:21">
      <c r="A62" s="719">
        <v>50</v>
      </c>
      <c r="B62" s="722" t="s">
        <v>312</v>
      </c>
      <c r="C62" s="786">
        <v>9</v>
      </c>
      <c r="D62" s="786">
        <v>12</v>
      </c>
      <c r="E62" s="787">
        <f t="shared" si="19"/>
        <v>9.4699931611325852</v>
      </c>
      <c r="F62" s="805">
        <f t="shared" si="14"/>
        <v>96.759463522047895</v>
      </c>
      <c r="G62" s="806">
        <v>10</v>
      </c>
      <c r="H62" s="807">
        <f t="shared" si="15"/>
        <v>119.3665627130988</v>
      </c>
      <c r="I62" s="808"/>
      <c r="J62" s="806">
        <v>13</v>
      </c>
      <c r="K62" s="806">
        <v>12</v>
      </c>
      <c r="L62" s="882">
        <f t="shared" si="16"/>
        <v>138.21765493803201</v>
      </c>
      <c r="M62" s="883">
        <v>13</v>
      </c>
      <c r="N62" s="884">
        <f t="shared" si="17"/>
        <v>117.12244227784538</v>
      </c>
      <c r="O62" s="883">
        <v>10</v>
      </c>
      <c r="P62" s="882">
        <f t="shared" si="18"/>
        <v>206.02121654967641</v>
      </c>
      <c r="Q62" s="883">
        <v>11</v>
      </c>
      <c r="R62" s="922">
        <v>12</v>
      </c>
      <c r="T62" s="910"/>
      <c r="U62" s="816"/>
    </row>
    <row r="63" spans="1:21">
      <c r="A63" s="719">
        <v>39</v>
      </c>
      <c r="B63" s="722" t="s">
        <v>301</v>
      </c>
      <c r="C63" s="786">
        <v>12</v>
      </c>
      <c r="D63" s="786">
        <v>10</v>
      </c>
      <c r="E63" s="787">
        <f t="shared" si="19"/>
        <v>11.686671225911608</v>
      </c>
      <c r="F63" s="805">
        <f t="shared" si="14"/>
        <v>88.884233108616144</v>
      </c>
      <c r="G63" s="806">
        <v>15</v>
      </c>
      <c r="H63" s="807">
        <f t="shared" si="15"/>
        <v>123.15343195556963</v>
      </c>
      <c r="I63" s="808"/>
      <c r="J63" s="806">
        <v>14</v>
      </c>
      <c r="K63" s="806">
        <v>15</v>
      </c>
      <c r="L63" s="882">
        <f t="shared" si="16"/>
        <v>90.475132848937562</v>
      </c>
      <c r="M63" s="883">
        <v>8</v>
      </c>
      <c r="N63" s="884">
        <f t="shared" si="17"/>
        <v>118.02444287460365</v>
      </c>
      <c r="O63" s="883">
        <v>12</v>
      </c>
      <c r="P63" s="882">
        <f t="shared" si="18"/>
        <v>316.51138337871032</v>
      </c>
      <c r="Q63" s="883">
        <v>13</v>
      </c>
      <c r="R63" s="922">
        <v>11</v>
      </c>
      <c r="T63" s="910"/>
      <c r="U63" s="816"/>
    </row>
    <row r="64" spans="1:21">
      <c r="A64" s="720">
        <v>45</v>
      </c>
      <c r="B64" s="723" t="s">
        <v>307</v>
      </c>
      <c r="C64" s="786">
        <v>8</v>
      </c>
      <c r="D64" s="786">
        <v>15</v>
      </c>
      <c r="E64" s="787">
        <f t="shared" si="19"/>
        <v>9.0966507093093671</v>
      </c>
      <c r="F64" s="805">
        <f t="shared" si="14"/>
        <v>110.38430941280902</v>
      </c>
      <c r="G64" s="806">
        <v>5</v>
      </c>
      <c r="H64" s="809"/>
      <c r="I64" s="807">
        <f>(J38+K38+L38+M38)/2</f>
        <v>156.42640228391534</v>
      </c>
      <c r="J64" s="806">
        <v>3</v>
      </c>
      <c r="K64" s="806">
        <v>3</v>
      </c>
      <c r="L64" s="882">
        <f t="shared" si="16"/>
        <v>1.6501640026605768</v>
      </c>
      <c r="M64" s="883">
        <v>1</v>
      </c>
      <c r="N64" s="909" t="s">
        <v>640</v>
      </c>
      <c r="O64" s="883">
        <v>1</v>
      </c>
      <c r="P64" s="889" t="s">
        <v>640</v>
      </c>
      <c r="Q64" s="883">
        <v>1</v>
      </c>
      <c r="R64" s="922">
        <v>1</v>
      </c>
      <c r="T64" s="910"/>
      <c r="U64" s="816"/>
    </row>
    <row r="65" spans="1:41">
      <c r="A65" s="720">
        <v>43</v>
      </c>
      <c r="B65" s="723" t="s">
        <v>305</v>
      </c>
      <c r="C65" s="786">
        <v>6</v>
      </c>
      <c r="D65" s="786">
        <v>14</v>
      </c>
      <c r="E65" s="787">
        <f t="shared" si="19"/>
        <v>7.2533150963535613</v>
      </c>
      <c r="F65" s="805">
        <f t="shared" si="14"/>
        <v>120.21500669668094</v>
      </c>
      <c r="G65" s="806">
        <v>2</v>
      </c>
      <c r="H65" s="809"/>
      <c r="I65" s="807">
        <f>(J39+K39+L39+M39)/2</f>
        <v>78.239238350696581</v>
      </c>
      <c r="J65" s="806">
        <v>5</v>
      </c>
      <c r="K65" s="806">
        <v>2</v>
      </c>
      <c r="L65" s="882">
        <f t="shared" si="16"/>
        <v>179.3454211184071</v>
      </c>
      <c r="M65" s="883">
        <v>15</v>
      </c>
      <c r="N65" s="884">
        <f t="shared" si="17"/>
        <v>221.29189587172166</v>
      </c>
      <c r="O65" s="883">
        <v>15</v>
      </c>
      <c r="P65" s="882">
        <f t="shared" si="18"/>
        <v>200.38802939710288</v>
      </c>
      <c r="Q65" s="883">
        <v>10</v>
      </c>
      <c r="R65" s="922">
        <v>14</v>
      </c>
      <c r="T65" s="910"/>
      <c r="U65" s="816"/>
    </row>
    <row r="66" spans="1:41">
      <c r="A66" s="720">
        <v>46</v>
      </c>
      <c r="B66" s="723" t="s">
        <v>308</v>
      </c>
      <c r="C66" s="786">
        <v>2</v>
      </c>
      <c r="D66" s="786">
        <v>3</v>
      </c>
      <c r="E66" s="787">
        <f t="shared" si="19"/>
        <v>2.1566643870441951</v>
      </c>
      <c r="F66" s="805">
        <f t="shared" si="14"/>
        <v>100.23854186300601</v>
      </c>
      <c r="G66" s="806">
        <v>8</v>
      </c>
      <c r="H66" s="809"/>
      <c r="I66" s="807">
        <f>(J40+K40+L40+M40)/2</f>
        <v>158.18606000452229</v>
      </c>
      <c r="J66" s="806">
        <v>2</v>
      </c>
      <c r="K66" s="806">
        <v>4</v>
      </c>
      <c r="L66" s="882">
        <f t="shared" si="16"/>
        <v>49.528724534738629</v>
      </c>
      <c r="M66" s="883">
        <v>4</v>
      </c>
      <c r="N66" s="884">
        <f t="shared" si="17"/>
        <v>44.080325690403626</v>
      </c>
      <c r="O66" s="883">
        <v>4</v>
      </c>
      <c r="P66" s="882">
        <f t="shared" si="18"/>
        <v>28.725503907752991</v>
      </c>
      <c r="Q66" s="883">
        <v>3</v>
      </c>
      <c r="R66" s="922">
        <v>4</v>
      </c>
      <c r="T66" s="910"/>
      <c r="U66" s="816"/>
    </row>
    <row r="67" spans="1:41">
      <c r="A67" s="720">
        <v>44</v>
      </c>
      <c r="B67" s="723" t="s">
        <v>306</v>
      </c>
      <c r="C67" s="786">
        <v>5</v>
      </c>
      <c r="D67" s="786">
        <v>13</v>
      </c>
      <c r="E67" s="787">
        <f t="shared" si="19"/>
        <v>6.2533150963535622</v>
      </c>
      <c r="F67" s="805">
        <f t="shared" si="14"/>
        <v>105.1208814816834</v>
      </c>
      <c r="G67" s="806">
        <v>6</v>
      </c>
      <c r="H67" s="809"/>
      <c r="I67" s="807">
        <f>(J41+K41+L41+M41)/2</f>
        <v>29.024267592092681</v>
      </c>
      <c r="J67" s="806">
        <v>6</v>
      </c>
      <c r="K67" s="806">
        <v>6</v>
      </c>
      <c r="L67" s="882">
        <f t="shared" si="16"/>
        <v>87.49965816954321</v>
      </c>
      <c r="M67" s="883">
        <v>7</v>
      </c>
      <c r="N67" s="884">
        <f t="shared" si="17"/>
        <v>88.780012363792807</v>
      </c>
      <c r="O67" s="883">
        <v>6</v>
      </c>
      <c r="P67" s="882">
        <f t="shared" si="18"/>
        <v>111.03631093339337</v>
      </c>
      <c r="Q67" s="883">
        <v>7</v>
      </c>
      <c r="R67" s="922">
        <v>6</v>
      </c>
      <c r="T67" s="910"/>
      <c r="U67" s="816"/>
    </row>
    <row r="68" spans="1:41">
      <c r="A68" s="720">
        <v>41</v>
      </c>
      <c r="B68" s="723" t="s">
        <v>303</v>
      </c>
      <c r="C68" s="786">
        <v>16</v>
      </c>
      <c r="D68" s="786">
        <v>9</v>
      </c>
      <c r="E68" s="787">
        <f t="shared" si="19"/>
        <v>14.903349290690633</v>
      </c>
      <c r="F68" s="805">
        <f t="shared" si="14"/>
        <v>114.49494486777726</v>
      </c>
      <c r="G68" s="806">
        <v>3</v>
      </c>
      <c r="H68" s="807">
        <f t="shared" si="15"/>
        <v>84.983289461921032</v>
      </c>
      <c r="I68" s="808"/>
      <c r="J68" s="806">
        <v>11</v>
      </c>
      <c r="K68" s="806">
        <v>7</v>
      </c>
      <c r="L68" s="882">
        <f t="shared" si="16"/>
        <v>276.55425855402427</v>
      </c>
      <c r="M68" s="883">
        <v>16</v>
      </c>
      <c r="N68" s="884">
        <f t="shared" si="17"/>
        <v>273.97569810522123</v>
      </c>
      <c r="O68" s="883">
        <v>16</v>
      </c>
      <c r="P68" s="882">
        <f t="shared" si="18"/>
        <v>680.39457871870184</v>
      </c>
      <c r="Q68" s="883">
        <v>15</v>
      </c>
      <c r="R68" s="922">
        <v>16</v>
      </c>
      <c r="T68" s="910"/>
      <c r="U68" s="816"/>
    </row>
    <row r="69" spans="1:41">
      <c r="A69" s="720">
        <v>51</v>
      </c>
      <c r="B69" s="723" t="s">
        <v>370</v>
      </c>
      <c r="C69" s="786">
        <v>4</v>
      </c>
      <c r="D69" s="786">
        <v>11</v>
      </c>
      <c r="E69" s="787">
        <f t="shared" si="19"/>
        <v>5.0966507093093671</v>
      </c>
      <c r="F69" s="805">
        <f t="shared" si="14"/>
        <v>91.116196544109812</v>
      </c>
      <c r="G69" s="806">
        <v>14</v>
      </c>
      <c r="H69" s="807">
        <f t="shared" si="15"/>
        <v>51.312002389197019</v>
      </c>
      <c r="I69" s="808"/>
      <c r="J69" s="806">
        <v>10</v>
      </c>
      <c r="K69" s="806">
        <v>13</v>
      </c>
      <c r="L69" s="882">
        <f t="shared" si="16"/>
        <v>116.7183225494025</v>
      </c>
      <c r="M69" s="883">
        <v>11</v>
      </c>
      <c r="N69" s="884">
        <f t="shared" si="17"/>
        <v>97.900017691408038</v>
      </c>
      <c r="O69" s="883">
        <v>9</v>
      </c>
      <c r="P69" s="882">
        <f t="shared" si="18"/>
        <v>93.832965144935784</v>
      </c>
      <c r="Q69" s="883">
        <v>5</v>
      </c>
      <c r="R69" s="922">
        <v>7</v>
      </c>
      <c r="T69" s="910"/>
      <c r="U69" s="816"/>
    </row>
    <row r="70" spans="1:41">
      <c r="A70" s="720">
        <v>47</v>
      </c>
      <c r="B70" s="723" t="s">
        <v>309</v>
      </c>
      <c r="C70" s="786">
        <v>11</v>
      </c>
      <c r="D70" s="786">
        <v>5</v>
      </c>
      <c r="E70" s="787">
        <f t="shared" si="19"/>
        <v>10.06001367773483</v>
      </c>
      <c r="F70" s="805">
        <f t="shared" si="14"/>
        <v>113.11113207732706</v>
      </c>
      <c r="G70" s="806">
        <v>4</v>
      </c>
      <c r="H70" s="807">
        <f t="shared" si="15"/>
        <v>18.395053668802944</v>
      </c>
      <c r="I70" s="808"/>
      <c r="J70" s="806">
        <v>7</v>
      </c>
      <c r="K70" s="806">
        <v>5</v>
      </c>
      <c r="L70" s="882">
        <f t="shared" si="16"/>
        <v>162.80759085894141</v>
      </c>
      <c r="M70" s="883">
        <v>14</v>
      </c>
      <c r="N70" s="884">
        <f t="shared" si="17"/>
        <v>149.64106376011301</v>
      </c>
      <c r="O70" s="883">
        <v>14</v>
      </c>
      <c r="P70" s="882">
        <f t="shared" si="18"/>
        <v>214.44106951878007</v>
      </c>
      <c r="Q70" s="883">
        <v>12</v>
      </c>
      <c r="R70" s="922">
        <v>15</v>
      </c>
      <c r="T70" s="910"/>
      <c r="U70" s="816"/>
    </row>
    <row r="71" spans="1:41">
      <c r="A71" s="720">
        <v>52</v>
      </c>
      <c r="B71" s="723" t="s">
        <v>314</v>
      </c>
      <c r="C71" s="786">
        <v>7</v>
      </c>
      <c r="D71" s="786">
        <v>16</v>
      </c>
      <c r="E71" s="787">
        <f t="shared" si="19"/>
        <v>8.4099794833977572</v>
      </c>
      <c r="F71" s="805">
        <f t="shared" si="14"/>
        <v>133.89808279733961</v>
      </c>
      <c r="G71" s="806">
        <v>1</v>
      </c>
      <c r="H71" s="809"/>
      <c r="I71" s="807">
        <f>(J45+K45+L45+M45)/2</f>
        <v>172.8135808604026</v>
      </c>
      <c r="J71" s="806">
        <v>1</v>
      </c>
      <c r="K71" s="806">
        <v>1</v>
      </c>
      <c r="L71" s="882">
        <f t="shared" si="16"/>
        <v>54.649134728691692</v>
      </c>
      <c r="M71" s="883">
        <v>5</v>
      </c>
      <c r="N71" s="884">
        <f t="shared" si="17"/>
        <v>64.536293250099661</v>
      </c>
      <c r="O71" s="883">
        <v>5</v>
      </c>
      <c r="P71" s="882">
        <f t="shared" si="18"/>
        <v>112.97449863121724</v>
      </c>
      <c r="Q71" s="883">
        <v>8</v>
      </c>
      <c r="R71" s="922">
        <v>5</v>
      </c>
      <c r="T71" s="910"/>
      <c r="U71" s="816"/>
    </row>
    <row r="72" spans="1:41">
      <c r="A72" s="720">
        <v>42</v>
      </c>
      <c r="B72" s="723" t="s">
        <v>304</v>
      </c>
      <c r="C72" s="786">
        <v>10</v>
      </c>
      <c r="D72" s="786">
        <v>8</v>
      </c>
      <c r="E72" s="787">
        <f t="shared" si="19"/>
        <v>9.6866712259116099</v>
      </c>
      <c r="F72" s="805">
        <f t="shared" si="14"/>
        <v>98.165254221040968</v>
      </c>
      <c r="G72" s="806">
        <v>9</v>
      </c>
      <c r="H72" s="807">
        <f t="shared" si="15"/>
        <v>20.633026071902894</v>
      </c>
      <c r="I72" s="808"/>
      <c r="J72" s="806">
        <v>8</v>
      </c>
      <c r="K72" s="806">
        <v>9</v>
      </c>
      <c r="L72" s="882">
        <f t="shared" si="16"/>
        <v>78.51778433880736</v>
      </c>
      <c r="M72" s="883">
        <v>6</v>
      </c>
      <c r="N72" s="884">
        <f t="shared" si="17"/>
        <v>96.927940707645504</v>
      </c>
      <c r="O72" s="883">
        <v>8</v>
      </c>
      <c r="P72" s="882">
        <f t="shared" si="18"/>
        <v>544.27112963908723</v>
      </c>
      <c r="Q72" s="883">
        <v>14</v>
      </c>
      <c r="R72" s="922">
        <v>9</v>
      </c>
      <c r="T72" s="910"/>
      <c r="U72" s="816"/>
    </row>
    <row r="73" spans="1:41">
      <c r="A73" s="720">
        <v>49</v>
      </c>
      <c r="B73" s="723" t="s">
        <v>371</v>
      </c>
      <c r="C73" s="786">
        <v>1</v>
      </c>
      <c r="D73" s="786">
        <v>2</v>
      </c>
      <c r="E73" s="787">
        <f t="shared" si="19"/>
        <v>1.1566643870441953</v>
      </c>
      <c r="F73" s="805">
        <f t="shared" si="14"/>
        <v>92.00239600544198</v>
      </c>
      <c r="G73" s="806">
        <v>13</v>
      </c>
      <c r="H73" s="807">
        <f t="shared" si="15"/>
        <v>50.192216875025991</v>
      </c>
      <c r="I73" s="808"/>
      <c r="J73" s="806">
        <v>9</v>
      </c>
      <c r="K73" s="806">
        <v>11</v>
      </c>
      <c r="L73" s="882">
        <f t="shared" si="16"/>
        <v>28.152129589068508</v>
      </c>
      <c r="M73" s="883">
        <v>2</v>
      </c>
      <c r="N73" s="884">
        <f t="shared" si="17"/>
        <v>30.522276920431501</v>
      </c>
      <c r="O73" s="883">
        <v>3</v>
      </c>
      <c r="P73" s="882">
        <f t="shared" si="18"/>
        <v>4.3954754807132908</v>
      </c>
      <c r="Q73" s="883">
        <v>2</v>
      </c>
      <c r="R73" s="922">
        <v>2</v>
      </c>
      <c r="T73" s="910"/>
      <c r="U73" s="816"/>
    </row>
    <row r="74" spans="1:41">
      <c r="A74" s="766">
        <v>40</v>
      </c>
      <c r="B74" s="767" t="s">
        <v>302</v>
      </c>
      <c r="C74" s="788">
        <v>15</v>
      </c>
      <c r="D74" s="788">
        <v>1</v>
      </c>
      <c r="E74" s="789">
        <f t="shared" si="19"/>
        <v>12.806698581381266</v>
      </c>
      <c r="F74" s="810">
        <f t="shared" si="14"/>
        <v>88.10064389832263</v>
      </c>
      <c r="G74" s="811">
        <v>16</v>
      </c>
      <c r="H74" s="812">
        <f t="shared" si="15"/>
        <v>281.53880891353447</v>
      </c>
      <c r="I74" s="813"/>
      <c r="J74" s="814">
        <v>16</v>
      </c>
      <c r="K74" s="811">
        <v>16</v>
      </c>
      <c r="L74" s="885">
        <f t="shared" si="16"/>
        <v>94.338929794165921</v>
      </c>
      <c r="M74" s="886">
        <v>9</v>
      </c>
      <c r="N74" s="887">
        <f t="shared" si="17"/>
        <v>124.24888955551914</v>
      </c>
      <c r="O74" s="886">
        <v>13</v>
      </c>
      <c r="P74" s="888" t="s">
        <v>666</v>
      </c>
      <c r="Q74" s="886">
        <v>16</v>
      </c>
      <c r="R74" s="924">
        <v>13</v>
      </c>
      <c r="T74" s="910"/>
      <c r="U74" s="816"/>
    </row>
    <row r="75" spans="1:41">
      <c r="A75" s="755"/>
      <c r="B75" s="760" t="s">
        <v>372</v>
      </c>
      <c r="C75" s="796">
        <f>SUM(C59:C74)</f>
        <v>136</v>
      </c>
      <c r="D75" s="796">
        <f>SUM(D59:D74)</f>
        <v>136</v>
      </c>
      <c r="E75" s="796">
        <f>(C75*$C$78)+(D75*$D$78)</f>
        <v>136</v>
      </c>
      <c r="F75" s="797">
        <f t="shared" si="14"/>
        <v>100</v>
      </c>
      <c r="G75" s="798">
        <f>SUM(G59:G74)</f>
        <v>136</v>
      </c>
      <c r="H75" s="799">
        <v>100</v>
      </c>
      <c r="I75" s="799">
        <v>100</v>
      </c>
      <c r="J75" s="798">
        <f>SUM(J59:J74)</f>
        <v>136</v>
      </c>
      <c r="K75" s="798">
        <f>SUM(K59:K74)</f>
        <v>136</v>
      </c>
      <c r="L75" s="822">
        <f t="shared" si="16"/>
        <v>100</v>
      </c>
      <c r="M75" s="820">
        <f>SUM(M59:M74)</f>
        <v>136</v>
      </c>
      <c r="N75" s="823">
        <f t="shared" si="17"/>
        <v>100</v>
      </c>
      <c r="O75" s="820">
        <f>SUM(O59:O74)</f>
        <v>136</v>
      </c>
      <c r="P75" s="815">
        <f>(P49+Q49)/2</f>
        <v>100</v>
      </c>
      <c r="Q75" s="820">
        <f>SUM(Q59:Q74)</f>
        <v>136</v>
      </c>
      <c r="R75" s="820">
        <f>SUM(R59:R74)</f>
        <v>136</v>
      </c>
      <c r="T75" s="821"/>
      <c r="U75" s="536"/>
    </row>
    <row r="77" spans="1:41">
      <c r="B77" s="790" t="s">
        <v>572</v>
      </c>
      <c r="C77" s="791">
        <f ca="1">'DA-Recettes'!F7+'DA-Recettes'!G7</f>
        <v>74222125</v>
      </c>
      <c r="D77" s="792">
        <f ca="1">'DA-Environnement'!F25+'DA-Environnement'!G25</f>
        <v>13788062</v>
      </c>
    </row>
    <row r="78" spans="1:41">
      <c r="B78" s="793"/>
      <c r="C78" s="794">
        <f>C77/(C77+D77)</f>
        <v>0.84333561295580473</v>
      </c>
      <c r="D78" s="795">
        <f>D77/(C77+D77)</f>
        <v>0.15666438704419525</v>
      </c>
    </row>
    <row r="80" spans="1:41" s="245" customFormat="1" ht="22.5">
      <c r="A80" s="772"/>
      <c r="B80" s="1061" t="s">
        <v>679</v>
      </c>
      <c r="C80" s="1062"/>
      <c r="D80" s="1062"/>
      <c r="F80" s="928" t="s">
        <v>685</v>
      </c>
      <c r="I80" s="917"/>
      <c r="K80" s="919"/>
      <c r="N80" s="917"/>
      <c r="O80" s="917"/>
      <c r="P80" s="917"/>
      <c r="Q80" s="920"/>
      <c r="R80" s="916"/>
      <c r="S80" s="918"/>
      <c r="T80" s="918"/>
      <c r="U80" s="918"/>
      <c r="V80" s="918"/>
      <c r="W80" s="918"/>
      <c r="X80" s="918"/>
      <c r="Y80" s="918"/>
      <c r="Z80" s="918"/>
      <c r="AA80" s="918"/>
      <c r="AB80" s="918"/>
      <c r="AC80" s="918"/>
      <c r="AD80" s="918"/>
      <c r="AE80" s="918"/>
      <c r="AF80" s="918"/>
      <c r="AG80" s="918"/>
      <c r="AH80" s="918"/>
      <c r="AI80" s="918"/>
      <c r="AJ80" s="918"/>
      <c r="AK80" s="918"/>
      <c r="AL80" s="918"/>
      <c r="AM80" s="918"/>
      <c r="AN80" s="918"/>
      <c r="AO80" s="918"/>
    </row>
    <row r="81" spans="1:41" s="245" customFormat="1">
      <c r="A81" s="772"/>
      <c r="B81" s="921" t="s">
        <v>680</v>
      </c>
      <c r="C81" s="916" t="s">
        <v>681</v>
      </c>
      <c r="D81" s="916"/>
      <c r="E81" s="925">
        <f>CORREL(C59:C74,D59:D74)</f>
        <v>-3.8235294117647062E-2</v>
      </c>
      <c r="F81" s="926">
        <f>E81*E81</f>
        <v>1.461937716262976E-3</v>
      </c>
      <c r="N81" s="917"/>
      <c r="O81" s="917"/>
      <c r="P81" s="917"/>
      <c r="R81" s="920"/>
      <c r="S81" s="918"/>
      <c r="T81" s="918"/>
      <c r="U81" s="918"/>
      <c r="V81" s="918"/>
      <c r="W81" s="918"/>
      <c r="X81" s="918"/>
      <c r="Y81" s="918"/>
      <c r="Z81" s="918"/>
      <c r="AA81" s="918"/>
      <c r="AB81" s="918"/>
      <c r="AC81" s="918"/>
      <c r="AD81" s="918"/>
      <c r="AE81" s="918"/>
      <c r="AF81" s="918"/>
      <c r="AG81" s="918"/>
      <c r="AH81" s="918"/>
      <c r="AI81" s="918"/>
      <c r="AJ81" s="918"/>
      <c r="AK81" s="918"/>
      <c r="AL81" s="918"/>
      <c r="AM81" s="918"/>
      <c r="AN81" s="918"/>
      <c r="AO81" s="918"/>
    </row>
    <row r="82" spans="1:41" s="245" customFormat="1">
      <c r="A82" s="772"/>
      <c r="B82" s="772"/>
      <c r="C82" s="917" t="s">
        <v>682</v>
      </c>
      <c r="D82" s="917"/>
      <c r="E82" s="925">
        <f>CORREL(E59:E74,K59:K74)</f>
        <v>8.0921014123220128E-2</v>
      </c>
      <c r="F82" s="926">
        <f>E82*E82</f>
        <v>6.5482105267303916E-3</v>
      </c>
      <c r="R82" s="916"/>
      <c r="S82" s="918"/>
      <c r="T82" s="918"/>
      <c r="U82" s="918"/>
      <c r="V82" s="918"/>
      <c r="W82" s="918"/>
      <c r="X82" s="918"/>
      <c r="Y82" s="918"/>
      <c r="Z82" s="918"/>
      <c r="AA82" s="918"/>
      <c r="AB82" s="918"/>
      <c r="AC82" s="918"/>
      <c r="AD82" s="918"/>
      <c r="AE82" s="918"/>
      <c r="AF82" s="918"/>
      <c r="AG82" s="918"/>
      <c r="AH82" s="918"/>
      <c r="AI82" s="918"/>
      <c r="AJ82" s="918"/>
      <c r="AK82" s="918"/>
      <c r="AL82" s="918"/>
      <c r="AM82" s="918"/>
      <c r="AN82" s="918"/>
      <c r="AO82" s="918"/>
    </row>
    <row r="83" spans="1:41" s="245" customFormat="1">
      <c r="A83" s="772"/>
      <c r="B83" s="772"/>
      <c r="C83" s="917" t="s">
        <v>683</v>
      </c>
      <c r="D83" s="917"/>
      <c r="E83" s="927">
        <f>CORREL(E59:E74,R59:R74)</f>
        <v>0.5387572414667996</v>
      </c>
      <c r="F83" s="926">
        <f>E83*E83</f>
        <v>0.2902593652329154</v>
      </c>
      <c r="N83" s="917"/>
      <c r="O83" s="917"/>
      <c r="P83" s="917"/>
      <c r="Q83" s="917"/>
      <c r="R83" s="916"/>
      <c r="S83" s="918"/>
      <c r="T83" s="918"/>
      <c r="U83" s="918"/>
      <c r="V83" s="918"/>
      <c r="W83" s="918"/>
      <c r="X83" s="918"/>
      <c r="Y83" s="918"/>
      <c r="Z83" s="918"/>
      <c r="AA83" s="918"/>
      <c r="AB83" s="918"/>
      <c r="AC83" s="918"/>
      <c r="AD83" s="918"/>
      <c r="AE83" s="918"/>
      <c r="AF83" s="918"/>
      <c r="AG83" s="918"/>
      <c r="AH83" s="918"/>
      <c r="AI83" s="918"/>
      <c r="AJ83" s="918"/>
      <c r="AK83" s="918"/>
      <c r="AL83" s="918"/>
      <c r="AM83" s="918"/>
      <c r="AN83" s="918"/>
      <c r="AO83" s="918"/>
    </row>
    <row r="84" spans="1:41" s="245" customFormat="1">
      <c r="A84" s="772"/>
      <c r="B84" s="918"/>
      <c r="C84" s="916" t="s">
        <v>684</v>
      </c>
      <c r="D84" s="916"/>
      <c r="E84" s="927">
        <f>CORREL(K59:K74,R59:R74)</f>
        <v>0.19411764705882353</v>
      </c>
      <c r="F84" s="926">
        <f>E84*E84</f>
        <v>3.7681660899653982E-2</v>
      </c>
      <c r="G84" s="918"/>
      <c r="H84" s="918"/>
      <c r="I84" s="918"/>
      <c r="J84" s="918"/>
      <c r="K84" s="918"/>
      <c r="L84" s="918"/>
      <c r="N84" s="917"/>
      <c r="O84" s="917"/>
      <c r="P84" s="917"/>
      <c r="Q84" s="917"/>
      <c r="R84" s="916"/>
      <c r="S84" s="918"/>
      <c r="T84" s="918"/>
      <c r="U84" s="918"/>
      <c r="V84" s="918"/>
      <c r="W84" s="918"/>
      <c r="X84" s="918"/>
      <c r="Y84" s="918"/>
      <c r="Z84" s="918"/>
      <c r="AA84" s="918"/>
      <c r="AB84" s="918"/>
      <c r="AC84" s="918"/>
      <c r="AD84" s="918"/>
      <c r="AE84" s="918"/>
      <c r="AF84" s="918"/>
      <c r="AG84" s="918"/>
      <c r="AH84" s="918"/>
      <c r="AI84" s="918"/>
      <c r="AJ84" s="918"/>
      <c r="AK84" s="918"/>
      <c r="AL84" s="918"/>
      <c r="AM84" s="918"/>
      <c r="AN84" s="918"/>
      <c r="AO84" s="918"/>
    </row>
    <row r="85" spans="1:41" s="579" customFormat="1" ht="11.25">
      <c r="A85" s="187"/>
      <c r="B85" s="913"/>
      <c r="C85" s="913"/>
      <c r="D85" s="911"/>
      <c r="E85" s="911"/>
      <c r="F85" s="911"/>
      <c r="G85" s="911"/>
      <c r="H85" s="911"/>
      <c r="I85" s="912"/>
      <c r="J85" s="912"/>
      <c r="K85" s="912"/>
      <c r="L85" s="912"/>
      <c r="M85" s="394"/>
      <c r="R85" s="824"/>
      <c r="S85" s="824"/>
      <c r="T85" s="824"/>
      <c r="U85" s="824"/>
      <c r="V85" s="824"/>
      <c r="W85" s="824"/>
      <c r="X85" s="824"/>
      <c r="Y85" s="824"/>
      <c r="Z85" s="824"/>
      <c r="AA85" s="824"/>
      <c r="AB85" s="824"/>
      <c r="AC85" s="824"/>
      <c r="AD85" s="824"/>
      <c r="AE85" s="824"/>
      <c r="AF85" s="824"/>
      <c r="AG85" s="824"/>
      <c r="AH85" s="824"/>
      <c r="AI85" s="824"/>
      <c r="AJ85" s="824"/>
      <c r="AK85" s="824"/>
      <c r="AL85" s="824"/>
      <c r="AM85" s="824"/>
      <c r="AN85" s="824"/>
      <c r="AO85" s="824"/>
    </row>
    <row r="86" spans="1:41" s="579" customFormat="1" ht="11.25">
      <c r="A86" s="187"/>
      <c r="B86" s="825"/>
      <c r="C86" s="825"/>
      <c r="D86" s="911"/>
      <c r="E86" s="911"/>
      <c r="F86" s="911"/>
      <c r="G86" s="911"/>
      <c r="H86" s="911"/>
      <c r="I86" s="912"/>
      <c r="J86" s="912"/>
      <c r="K86" s="912"/>
      <c r="L86" s="912"/>
      <c r="M86" s="394"/>
      <c r="R86" s="824"/>
      <c r="S86" s="824"/>
      <c r="T86" s="824"/>
      <c r="U86" s="824"/>
      <c r="V86" s="824"/>
      <c r="W86" s="824"/>
      <c r="X86" s="824"/>
      <c r="Y86" s="824"/>
      <c r="Z86" s="824"/>
      <c r="AA86" s="824"/>
      <c r="AB86" s="824"/>
      <c r="AC86" s="824"/>
      <c r="AD86" s="824"/>
      <c r="AE86" s="824"/>
      <c r="AF86" s="824"/>
      <c r="AG86" s="824"/>
      <c r="AH86" s="824"/>
      <c r="AI86" s="824"/>
      <c r="AJ86" s="824"/>
      <c r="AK86" s="824"/>
      <c r="AL86" s="824"/>
      <c r="AM86" s="824"/>
      <c r="AN86" s="824"/>
      <c r="AO86" s="824"/>
    </row>
    <row r="87" spans="1:41" s="579" customFormat="1" ht="11.25">
      <c r="A87" s="187"/>
      <c r="B87" s="825"/>
      <c r="C87" s="825"/>
      <c r="D87" s="911"/>
      <c r="E87" s="911"/>
      <c r="F87" s="911"/>
      <c r="G87" s="911"/>
      <c r="H87" s="911"/>
      <c r="I87" s="912"/>
      <c r="J87" s="912"/>
      <c r="K87" s="912"/>
      <c r="L87" s="912"/>
      <c r="M87" s="394"/>
      <c r="R87" s="824"/>
      <c r="S87" s="824"/>
      <c r="T87" s="824"/>
      <c r="U87" s="824"/>
      <c r="V87" s="824"/>
      <c r="W87" s="824"/>
      <c r="X87" s="824"/>
      <c r="Y87" s="824"/>
      <c r="Z87" s="824"/>
      <c r="AA87" s="824"/>
      <c r="AB87" s="824"/>
      <c r="AC87" s="824"/>
      <c r="AD87" s="824"/>
      <c r="AE87" s="824"/>
      <c r="AF87" s="824"/>
      <c r="AG87" s="824"/>
      <c r="AH87" s="824"/>
      <c r="AI87" s="824"/>
      <c r="AJ87" s="824"/>
      <c r="AK87" s="824"/>
      <c r="AL87" s="824"/>
      <c r="AM87" s="824"/>
      <c r="AN87" s="824"/>
      <c r="AO87" s="824"/>
    </row>
    <row r="88" spans="1:41" s="579" customFormat="1" ht="11.25">
      <c r="A88" s="187"/>
      <c r="B88" s="825"/>
      <c r="C88" s="825"/>
      <c r="D88" s="911"/>
      <c r="E88" s="911"/>
      <c r="F88" s="911"/>
      <c r="G88" s="911"/>
      <c r="H88" s="911"/>
      <c r="I88" s="912"/>
      <c r="J88" s="912"/>
      <c r="K88" s="912"/>
      <c r="L88" s="912"/>
      <c r="M88" s="394"/>
      <c r="R88" s="824"/>
      <c r="S88" s="824"/>
      <c r="T88" s="824"/>
      <c r="U88" s="824"/>
      <c r="V88" s="824"/>
      <c r="W88" s="824"/>
      <c r="X88" s="824"/>
      <c r="Y88" s="824"/>
      <c r="Z88" s="824"/>
      <c r="AA88" s="824"/>
      <c r="AB88" s="824"/>
      <c r="AC88" s="824"/>
      <c r="AD88" s="824"/>
      <c r="AE88" s="824"/>
      <c r="AF88" s="824"/>
      <c r="AG88" s="824"/>
      <c r="AH88" s="824"/>
      <c r="AI88" s="824"/>
      <c r="AJ88" s="824"/>
      <c r="AK88" s="824"/>
      <c r="AL88" s="824"/>
      <c r="AM88" s="824"/>
      <c r="AN88" s="824"/>
      <c r="AO88" s="824"/>
    </row>
    <row r="89" spans="1:41" s="579" customFormat="1" ht="11.25">
      <c r="A89" s="187"/>
      <c r="B89" s="825"/>
      <c r="C89" s="825"/>
      <c r="D89" s="911"/>
      <c r="E89" s="911"/>
      <c r="F89" s="911"/>
      <c r="G89" s="911"/>
      <c r="H89" s="911"/>
      <c r="I89" s="912"/>
      <c r="J89" s="912"/>
      <c r="K89" s="912"/>
      <c r="L89" s="912"/>
      <c r="M89" s="394"/>
      <c r="R89" s="824"/>
      <c r="S89" s="824"/>
      <c r="T89" s="824"/>
      <c r="U89" s="824"/>
      <c r="V89" s="824"/>
      <c r="W89" s="824"/>
      <c r="X89" s="824"/>
      <c r="Y89" s="824"/>
      <c r="Z89" s="824"/>
      <c r="AA89" s="824"/>
      <c r="AB89" s="824"/>
      <c r="AC89" s="824"/>
      <c r="AD89" s="824"/>
      <c r="AE89" s="824"/>
      <c r="AF89" s="824"/>
      <c r="AG89" s="824"/>
      <c r="AH89" s="824"/>
      <c r="AI89" s="824"/>
      <c r="AJ89" s="824"/>
      <c r="AK89" s="824"/>
      <c r="AL89" s="824"/>
      <c r="AM89" s="824"/>
      <c r="AN89" s="824"/>
      <c r="AO89" s="824"/>
    </row>
    <row r="90" spans="1:41" s="579" customFormat="1" ht="11.25">
      <c r="A90" s="187"/>
      <c r="B90" s="825"/>
      <c r="C90" s="825"/>
      <c r="D90" s="911"/>
      <c r="E90" s="911"/>
      <c r="F90" s="911"/>
      <c r="G90" s="911"/>
      <c r="H90" s="911"/>
      <c r="I90" s="912"/>
      <c r="J90" s="912"/>
      <c r="K90" s="912"/>
      <c r="L90" s="912"/>
      <c r="M90" s="394"/>
      <c r="R90" s="824"/>
      <c r="S90" s="824"/>
      <c r="T90" s="824"/>
      <c r="U90" s="824"/>
      <c r="V90" s="824"/>
      <c r="W90" s="824"/>
      <c r="X90" s="824"/>
      <c r="Y90" s="824"/>
      <c r="Z90" s="824"/>
      <c r="AA90" s="824"/>
      <c r="AB90" s="824"/>
      <c r="AC90" s="824"/>
      <c r="AD90" s="824"/>
      <c r="AE90" s="824"/>
      <c r="AF90" s="824"/>
      <c r="AG90" s="824"/>
      <c r="AH90" s="824"/>
      <c r="AI90" s="824"/>
      <c r="AJ90" s="824"/>
      <c r="AK90" s="824"/>
      <c r="AL90" s="824"/>
      <c r="AM90" s="824"/>
      <c r="AN90" s="824"/>
      <c r="AO90" s="824"/>
    </row>
    <row r="91" spans="1:41" s="579" customFormat="1" ht="11.25">
      <c r="A91" s="187"/>
      <c r="B91" s="911"/>
      <c r="C91" s="911"/>
      <c r="D91" s="911"/>
      <c r="E91" s="911"/>
      <c r="F91" s="911"/>
      <c r="G91" s="911"/>
      <c r="H91" s="911"/>
      <c r="I91" s="912"/>
      <c r="J91" s="912"/>
      <c r="K91" s="912"/>
      <c r="L91" s="912"/>
      <c r="M91" s="394"/>
      <c r="R91" s="824"/>
      <c r="S91" s="824"/>
      <c r="T91" s="824"/>
      <c r="U91" s="824"/>
      <c r="V91" s="824"/>
      <c r="W91" s="824"/>
      <c r="X91" s="824"/>
      <c r="Y91" s="824"/>
      <c r="Z91" s="824"/>
      <c r="AA91" s="824"/>
      <c r="AB91" s="824"/>
      <c r="AC91" s="824"/>
      <c r="AD91" s="824"/>
      <c r="AE91" s="824"/>
      <c r="AF91" s="824"/>
      <c r="AG91" s="824"/>
      <c r="AH91" s="824"/>
      <c r="AI91" s="824"/>
      <c r="AJ91" s="824"/>
      <c r="AK91" s="824"/>
      <c r="AL91" s="824"/>
      <c r="AM91" s="824"/>
      <c r="AN91" s="824"/>
      <c r="AO91" s="824"/>
    </row>
    <row r="92" spans="1:41" s="579" customFormat="1" ht="11.25">
      <c r="A92" s="187"/>
      <c r="B92" s="914"/>
      <c r="C92" s="914"/>
      <c r="D92" s="914"/>
      <c r="E92" s="914"/>
      <c r="F92" s="914"/>
      <c r="G92" s="914"/>
      <c r="H92" s="911"/>
      <c r="I92" s="912"/>
      <c r="J92" s="912"/>
      <c r="K92" s="912"/>
      <c r="L92" s="912"/>
      <c r="M92" s="394"/>
      <c r="R92" s="824"/>
      <c r="S92" s="824"/>
      <c r="T92" s="824"/>
      <c r="U92" s="824"/>
      <c r="V92" s="824"/>
      <c r="W92" s="824"/>
      <c r="X92" s="824"/>
      <c r="Y92" s="824"/>
      <c r="Z92" s="824"/>
      <c r="AA92" s="824"/>
      <c r="AB92" s="824"/>
      <c r="AC92" s="824"/>
      <c r="AD92" s="824"/>
      <c r="AE92" s="824"/>
      <c r="AF92" s="824"/>
      <c r="AG92" s="824"/>
      <c r="AH92" s="824"/>
      <c r="AI92" s="824"/>
      <c r="AJ92" s="824"/>
      <c r="AK92" s="824"/>
      <c r="AL92" s="824"/>
      <c r="AM92" s="824"/>
      <c r="AN92" s="824"/>
      <c r="AO92" s="824"/>
    </row>
    <row r="93" spans="1:41" s="579" customFormat="1" ht="11.25">
      <c r="A93" s="187"/>
      <c r="B93" s="825"/>
      <c r="C93" s="825"/>
      <c r="D93" s="825"/>
      <c r="E93" s="825"/>
      <c r="F93" s="825"/>
      <c r="G93" s="825"/>
      <c r="H93" s="911"/>
      <c r="I93" s="912"/>
      <c r="J93" s="912"/>
      <c r="K93" s="912"/>
      <c r="L93" s="912"/>
      <c r="M93" s="394"/>
      <c r="R93" s="824"/>
      <c r="S93" s="824"/>
      <c r="T93" s="824"/>
      <c r="U93" s="824"/>
      <c r="V93" s="824"/>
      <c r="W93" s="824"/>
      <c r="X93" s="824"/>
      <c r="Y93" s="824"/>
      <c r="Z93" s="824"/>
      <c r="AA93" s="824"/>
      <c r="AB93" s="824"/>
      <c r="AC93" s="824"/>
      <c r="AD93" s="824"/>
      <c r="AE93" s="824"/>
      <c r="AF93" s="824"/>
      <c r="AG93" s="824"/>
      <c r="AH93" s="824"/>
      <c r="AI93" s="824"/>
      <c r="AJ93" s="824"/>
      <c r="AK93" s="824"/>
      <c r="AL93" s="824"/>
      <c r="AM93" s="824"/>
      <c r="AN93" s="824"/>
      <c r="AO93" s="824"/>
    </row>
    <row r="94" spans="1:41" s="579" customFormat="1" ht="11.25">
      <c r="A94" s="187"/>
      <c r="B94" s="825"/>
      <c r="C94" s="825"/>
      <c r="D94" s="825"/>
      <c r="E94" s="825"/>
      <c r="F94" s="825"/>
      <c r="G94" s="825"/>
      <c r="H94" s="911"/>
      <c r="I94" s="912"/>
      <c r="J94" s="912"/>
      <c r="K94" s="912"/>
      <c r="L94" s="912"/>
      <c r="M94" s="394"/>
      <c r="R94" s="824"/>
      <c r="S94" s="824"/>
      <c r="T94" s="824"/>
      <c r="U94" s="824"/>
      <c r="V94" s="824"/>
      <c r="W94" s="824"/>
      <c r="X94" s="824"/>
      <c r="Y94" s="824"/>
      <c r="Z94" s="824"/>
      <c r="AA94" s="824"/>
      <c r="AB94" s="824"/>
      <c r="AC94" s="824"/>
      <c r="AD94" s="824"/>
      <c r="AE94" s="824"/>
      <c r="AF94" s="824"/>
      <c r="AG94" s="824"/>
      <c r="AH94" s="824"/>
      <c r="AI94" s="824"/>
      <c r="AJ94" s="824"/>
      <c r="AK94" s="824"/>
      <c r="AL94" s="824"/>
      <c r="AM94" s="824"/>
      <c r="AN94" s="824"/>
      <c r="AO94" s="824"/>
    </row>
    <row r="95" spans="1:41" s="579" customFormat="1" ht="11.25">
      <c r="A95" s="187"/>
      <c r="B95" s="825"/>
      <c r="C95" s="825"/>
      <c r="D95" s="825"/>
      <c r="E95" s="825"/>
      <c r="F95" s="825"/>
      <c r="G95" s="825"/>
      <c r="H95" s="911"/>
      <c r="I95" s="912"/>
      <c r="J95" s="912"/>
      <c r="K95" s="912"/>
      <c r="L95" s="912"/>
      <c r="M95" s="394"/>
      <c r="R95" s="824"/>
      <c r="S95" s="824"/>
      <c r="T95" s="824"/>
      <c r="U95" s="824"/>
      <c r="V95" s="824"/>
      <c r="W95" s="824"/>
      <c r="X95" s="824"/>
      <c r="Y95" s="824"/>
      <c r="Z95" s="824"/>
      <c r="AA95" s="824"/>
      <c r="AB95" s="824"/>
      <c r="AC95" s="824"/>
      <c r="AD95" s="824"/>
      <c r="AE95" s="824"/>
      <c r="AF95" s="824"/>
      <c r="AG95" s="824"/>
      <c r="AH95" s="824"/>
      <c r="AI95" s="824"/>
      <c r="AJ95" s="824"/>
      <c r="AK95" s="824"/>
      <c r="AL95" s="824"/>
      <c r="AM95" s="824"/>
      <c r="AN95" s="824"/>
      <c r="AO95" s="824"/>
    </row>
    <row r="96" spans="1:41" s="579" customFormat="1" ht="11.25">
      <c r="A96" s="187"/>
      <c r="B96" s="914"/>
      <c r="C96" s="914"/>
      <c r="D96" s="914"/>
      <c r="E96" s="914"/>
      <c r="F96" s="914"/>
      <c r="G96" s="914"/>
      <c r="H96" s="914"/>
      <c r="I96" s="912"/>
      <c r="J96" s="912"/>
      <c r="K96" s="912"/>
      <c r="L96" s="912"/>
      <c r="M96" s="394"/>
      <c r="R96" s="824"/>
      <c r="S96" s="824"/>
      <c r="T96" s="824"/>
      <c r="U96" s="824"/>
      <c r="V96" s="824"/>
      <c r="W96" s="824"/>
      <c r="X96" s="824"/>
      <c r="Y96" s="824"/>
      <c r="Z96" s="824"/>
      <c r="AA96" s="824"/>
      <c r="AB96" s="824"/>
      <c r="AC96" s="824"/>
      <c r="AD96" s="824"/>
      <c r="AE96" s="824"/>
      <c r="AF96" s="824"/>
      <c r="AG96" s="824"/>
      <c r="AH96" s="824"/>
      <c r="AI96" s="824"/>
      <c r="AJ96" s="824"/>
      <c r="AK96" s="824"/>
      <c r="AL96" s="824"/>
      <c r="AM96" s="824"/>
      <c r="AN96" s="824"/>
      <c r="AO96" s="824"/>
    </row>
    <row r="97" spans="1:41" s="579" customFormat="1" ht="11.25">
      <c r="A97" s="187"/>
      <c r="B97" s="825"/>
      <c r="C97" s="825"/>
      <c r="D97" s="825"/>
      <c r="E97" s="825"/>
      <c r="F97" s="825"/>
      <c r="G97" s="825"/>
      <c r="H97" s="825"/>
      <c r="I97" s="912"/>
      <c r="J97" s="912"/>
      <c r="K97" s="912"/>
      <c r="L97" s="912"/>
      <c r="M97" s="394"/>
      <c r="R97" s="824"/>
      <c r="S97" s="824"/>
      <c r="T97" s="824"/>
      <c r="U97" s="824"/>
      <c r="V97" s="824"/>
      <c r="W97" s="824"/>
      <c r="X97" s="824"/>
      <c r="Y97" s="824"/>
      <c r="Z97" s="824"/>
      <c r="AA97" s="824"/>
      <c r="AB97" s="824"/>
      <c r="AC97" s="824"/>
      <c r="AD97" s="824"/>
      <c r="AE97" s="824"/>
      <c r="AF97" s="824"/>
      <c r="AG97" s="824"/>
      <c r="AH97" s="824"/>
      <c r="AI97" s="824"/>
      <c r="AJ97" s="824"/>
      <c r="AK97" s="824"/>
      <c r="AL97" s="824"/>
      <c r="AM97" s="824"/>
      <c r="AN97" s="824"/>
      <c r="AO97" s="824"/>
    </row>
    <row r="98" spans="1:41" s="579" customFormat="1" ht="11.25">
      <c r="A98" s="187"/>
      <c r="B98" s="825"/>
      <c r="C98" s="825"/>
      <c r="D98" s="825"/>
      <c r="E98" s="825"/>
      <c r="F98" s="825"/>
      <c r="G98" s="825"/>
      <c r="H98" s="825"/>
      <c r="I98" s="912"/>
      <c r="J98" s="912"/>
      <c r="K98" s="912"/>
      <c r="L98" s="912"/>
      <c r="M98" s="394"/>
      <c r="R98" s="824"/>
      <c r="S98" s="824"/>
      <c r="T98" s="824"/>
      <c r="U98" s="824"/>
      <c r="V98" s="824"/>
      <c r="W98" s="824"/>
      <c r="X98" s="824"/>
      <c r="Y98" s="824"/>
      <c r="Z98" s="824"/>
      <c r="AA98" s="824"/>
      <c r="AB98" s="824"/>
      <c r="AC98" s="824"/>
      <c r="AD98" s="824"/>
      <c r="AE98" s="824"/>
      <c r="AF98" s="824"/>
      <c r="AG98" s="824"/>
      <c r="AH98" s="824"/>
      <c r="AI98" s="824"/>
      <c r="AJ98" s="824"/>
      <c r="AK98" s="824"/>
      <c r="AL98" s="824"/>
      <c r="AM98" s="824"/>
      <c r="AN98" s="824"/>
      <c r="AO98" s="824"/>
    </row>
    <row r="99" spans="1:41">
      <c r="B99" s="222"/>
      <c r="C99" s="915"/>
      <c r="D99" s="912"/>
      <c r="E99" s="912"/>
      <c r="F99" s="912"/>
      <c r="G99" s="912"/>
      <c r="H99" s="912"/>
      <c r="I99" s="912"/>
      <c r="J99" s="912"/>
      <c r="K99" s="912"/>
      <c r="L99" s="912"/>
    </row>
    <row r="100" spans="1:41">
      <c r="B100" s="222"/>
      <c r="C100" s="915"/>
      <c r="D100" s="912"/>
      <c r="E100" s="912"/>
      <c r="F100" s="912"/>
      <c r="G100" s="912"/>
      <c r="H100" s="912"/>
      <c r="I100" s="912"/>
      <c r="J100" s="912"/>
      <c r="K100" s="912"/>
      <c r="L100" s="912"/>
    </row>
    <row r="101" spans="1:41">
      <c r="B101" s="911"/>
      <c r="C101" s="911"/>
      <c r="D101" s="911"/>
      <c r="E101" s="911"/>
      <c r="F101" s="911"/>
      <c r="G101" s="911"/>
      <c r="H101" s="911"/>
      <c r="I101" s="912"/>
      <c r="J101" s="912"/>
      <c r="K101" s="912"/>
      <c r="L101" s="912"/>
    </row>
    <row r="102" spans="1:41">
      <c r="B102" s="913"/>
      <c r="C102" s="913"/>
      <c r="D102" s="911"/>
      <c r="E102" s="911"/>
      <c r="F102" s="911"/>
      <c r="G102" s="911"/>
      <c r="H102" s="911"/>
      <c r="I102" s="912"/>
      <c r="J102" s="912"/>
      <c r="K102" s="912"/>
      <c r="L102" s="912"/>
    </row>
    <row r="103" spans="1:41">
      <c r="B103" s="825"/>
      <c r="C103" s="825"/>
      <c r="D103" s="911"/>
      <c r="E103" s="911"/>
      <c r="F103" s="911"/>
      <c r="G103" s="911"/>
      <c r="H103" s="911"/>
      <c r="I103" s="912"/>
      <c r="J103" s="912"/>
      <c r="K103" s="912"/>
      <c r="L103" s="912"/>
    </row>
    <row r="104" spans="1:41">
      <c r="B104" s="825"/>
      <c r="C104" s="825"/>
      <c r="D104" s="911"/>
      <c r="E104" s="911"/>
      <c r="F104" s="911"/>
      <c r="G104" s="911"/>
      <c r="H104" s="911"/>
      <c r="I104" s="912"/>
      <c r="J104" s="912"/>
      <c r="K104" s="912"/>
      <c r="L104" s="912"/>
    </row>
    <row r="105" spans="1:41">
      <c r="B105" s="825"/>
      <c r="C105" s="825"/>
      <c r="D105" s="911"/>
      <c r="E105" s="911"/>
      <c r="F105" s="911"/>
      <c r="G105" s="911"/>
      <c r="H105" s="911"/>
      <c r="I105" s="912"/>
      <c r="J105" s="912"/>
      <c r="K105" s="912"/>
      <c r="L105" s="912"/>
    </row>
    <row r="106" spans="1:41">
      <c r="B106" s="825"/>
      <c r="C106" s="825"/>
      <c r="D106" s="911"/>
      <c r="E106" s="911"/>
      <c r="F106" s="911"/>
      <c r="G106" s="911"/>
      <c r="H106" s="911"/>
      <c r="I106" s="912"/>
      <c r="J106" s="912"/>
      <c r="K106" s="912"/>
      <c r="L106" s="912"/>
    </row>
    <row r="107" spans="1:41">
      <c r="B107" s="825"/>
      <c r="C107" s="825"/>
      <c r="D107" s="911"/>
      <c r="E107" s="911"/>
      <c r="F107" s="911"/>
      <c r="G107" s="911"/>
      <c r="H107" s="911"/>
      <c r="I107" s="912"/>
      <c r="J107" s="912"/>
      <c r="K107" s="912"/>
      <c r="L107" s="912"/>
    </row>
    <row r="108" spans="1:41">
      <c r="B108" s="911"/>
      <c r="C108" s="911"/>
      <c r="D108" s="911"/>
      <c r="E108" s="911"/>
      <c r="F108" s="911"/>
      <c r="G108" s="911"/>
      <c r="H108" s="911"/>
      <c r="I108" s="912"/>
      <c r="J108" s="912"/>
      <c r="K108" s="912"/>
      <c r="L108" s="912"/>
    </row>
    <row r="109" spans="1:41">
      <c r="B109" s="914"/>
      <c r="C109" s="914"/>
      <c r="D109" s="914"/>
      <c r="E109" s="914"/>
      <c r="F109" s="914"/>
      <c r="G109" s="914"/>
      <c r="H109" s="911"/>
      <c r="I109" s="912"/>
      <c r="J109" s="912"/>
      <c r="K109" s="912"/>
      <c r="L109" s="912"/>
    </row>
    <row r="110" spans="1:41">
      <c r="B110" s="825"/>
      <c r="C110" s="825"/>
      <c r="D110" s="825"/>
      <c r="E110" s="825"/>
      <c r="F110" s="825"/>
      <c r="G110" s="825"/>
      <c r="H110" s="911"/>
      <c r="I110" s="912"/>
      <c r="J110" s="912"/>
      <c r="K110" s="912"/>
      <c r="L110" s="912"/>
    </row>
    <row r="111" spans="1:41">
      <c r="B111" s="825"/>
      <c r="C111" s="825"/>
      <c r="D111" s="825"/>
      <c r="E111" s="825"/>
      <c r="F111" s="825"/>
      <c r="G111" s="825"/>
      <c r="H111" s="911"/>
      <c r="I111" s="912"/>
      <c r="J111" s="912"/>
      <c r="K111" s="912"/>
      <c r="L111" s="912"/>
    </row>
    <row r="112" spans="1:41">
      <c r="B112" s="825"/>
      <c r="C112" s="825"/>
      <c r="D112" s="825"/>
      <c r="E112" s="825"/>
      <c r="F112" s="825"/>
      <c r="G112" s="825"/>
      <c r="H112" s="911"/>
      <c r="I112" s="912"/>
      <c r="J112" s="912"/>
      <c r="K112" s="912"/>
      <c r="L112" s="912"/>
    </row>
    <row r="113" spans="2:12">
      <c r="B113" s="914"/>
      <c r="C113" s="914"/>
      <c r="D113" s="914"/>
      <c r="E113" s="914"/>
      <c r="F113" s="914"/>
      <c r="G113" s="914"/>
      <c r="H113" s="914"/>
      <c r="I113" s="912"/>
      <c r="J113" s="912"/>
      <c r="K113" s="912"/>
      <c r="L113" s="912"/>
    </row>
    <row r="114" spans="2:12">
      <c r="B114" s="825"/>
      <c r="C114" s="825"/>
      <c r="D114" s="825"/>
      <c r="E114" s="825"/>
      <c r="F114" s="825"/>
      <c r="G114" s="825"/>
      <c r="H114" s="825"/>
      <c r="I114" s="912"/>
      <c r="J114" s="912"/>
      <c r="K114" s="912"/>
      <c r="L114" s="912"/>
    </row>
    <row r="115" spans="2:12">
      <c r="B115" s="825"/>
      <c r="C115" s="825"/>
      <c r="D115" s="825"/>
      <c r="E115" s="825"/>
      <c r="F115" s="825"/>
      <c r="G115" s="825"/>
      <c r="H115" s="825"/>
      <c r="I115" s="912"/>
      <c r="J115" s="912"/>
      <c r="K115" s="912"/>
      <c r="L115" s="912"/>
    </row>
    <row r="116" spans="2:12">
      <c r="B116" s="222"/>
      <c r="C116" s="915"/>
      <c r="D116" s="912"/>
      <c r="E116" s="912"/>
      <c r="F116" s="912"/>
      <c r="G116" s="912"/>
      <c r="H116" s="912"/>
      <c r="I116" s="912"/>
      <c r="J116" s="912"/>
      <c r="K116" s="912"/>
      <c r="L116" s="912"/>
    </row>
    <row r="117" spans="2:12">
      <c r="B117" s="222"/>
      <c r="C117" s="915"/>
      <c r="D117" s="912"/>
      <c r="E117" s="912"/>
      <c r="F117" s="912"/>
      <c r="G117" s="912"/>
      <c r="H117" s="912"/>
      <c r="I117" s="912"/>
      <c r="J117" s="912"/>
      <c r="K117" s="912"/>
      <c r="L117" s="912"/>
    </row>
    <row r="118" spans="2:12">
      <c r="B118" s="911"/>
      <c r="C118" s="911"/>
      <c r="D118" s="911"/>
      <c r="E118" s="911"/>
      <c r="F118" s="911"/>
      <c r="G118" s="911"/>
      <c r="H118" s="911"/>
      <c r="I118" s="912"/>
      <c r="J118" s="912"/>
      <c r="K118" s="912"/>
      <c r="L118" s="912"/>
    </row>
    <row r="119" spans="2:12">
      <c r="B119" s="913"/>
      <c r="C119" s="913"/>
      <c r="D119" s="911"/>
      <c r="E119" s="911"/>
      <c r="F119" s="911"/>
      <c r="G119" s="911"/>
      <c r="H119" s="911"/>
      <c r="I119" s="912"/>
      <c r="J119" s="912"/>
      <c r="K119" s="912"/>
      <c r="L119" s="912"/>
    </row>
    <row r="120" spans="2:12">
      <c r="B120" s="825"/>
      <c r="C120" s="825"/>
      <c r="D120" s="911"/>
      <c r="E120" s="911"/>
      <c r="F120" s="911"/>
      <c r="G120" s="911"/>
      <c r="H120" s="911"/>
      <c r="I120" s="912"/>
      <c r="J120" s="912"/>
      <c r="K120" s="912"/>
      <c r="L120" s="912"/>
    </row>
    <row r="121" spans="2:12">
      <c r="B121" s="825"/>
      <c r="C121" s="825"/>
      <c r="D121" s="911"/>
      <c r="E121" s="911"/>
      <c r="F121" s="911"/>
      <c r="G121" s="911"/>
      <c r="H121" s="911"/>
      <c r="I121" s="912"/>
      <c r="J121" s="912"/>
      <c r="K121" s="912"/>
      <c r="L121" s="912"/>
    </row>
    <row r="122" spans="2:12">
      <c r="B122" s="825"/>
      <c r="C122" s="825"/>
      <c r="D122" s="911"/>
      <c r="E122" s="911"/>
      <c r="F122" s="911"/>
      <c r="G122" s="911"/>
      <c r="H122" s="911"/>
      <c r="I122" s="912"/>
      <c r="J122" s="912"/>
      <c r="K122" s="912"/>
      <c r="L122" s="912"/>
    </row>
    <row r="123" spans="2:12">
      <c r="B123" s="825"/>
      <c r="C123" s="825"/>
      <c r="D123" s="911"/>
      <c r="E123" s="911"/>
      <c r="F123" s="911"/>
      <c r="G123" s="911"/>
      <c r="H123" s="911"/>
      <c r="I123" s="912"/>
      <c r="J123" s="912"/>
      <c r="K123" s="912"/>
      <c r="L123" s="912"/>
    </row>
    <row r="124" spans="2:12">
      <c r="B124" s="825"/>
      <c r="C124" s="825"/>
      <c r="D124" s="911"/>
      <c r="E124" s="911"/>
      <c r="F124" s="911"/>
      <c r="G124" s="911"/>
      <c r="H124" s="911"/>
      <c r="I124" s="912"/>
      <c r="J124" s="912"/>
      <c r="K124" s="912"/>
      <c r="L124" s="912"/>
    </row>
    <row r="125" spans="2:12">
      <c r="B125" s="911"/>
      <c r="C125" s="911"/>
      <c r="D125" s="911"/>
      <c r="E125" s="911"/>
      <c r="F125" s="911"/>
      <c r="G125" s="911"/>
      <c r="H125" s="911"/>
      <c r="I125" s="912"/>
      <c r="J125" s="912"/>
      <c r="K125" s="912"/>
      <c r="L125" s="912"/>
    </row>
    <row r="126" spans="2:12">
      <c r="B126" s="914"/>
      <c r="C126" s="914"/>
      <c r="D126" s="914"/>
      <c r="E126" s="914"/>
      <c r="F126" s="914"/>
      <c r="G126" s="914"/>
      <c r="H126" s="911"/>
      <c r="I126" s="912"/>
      <c r="J126" s="912"/>
      <c r="K126" s="912"/>
      <c r="L126" s="912"/>
    </row>
    <row r="127" spans="2:12">
      <c r="B127" s="825"/>
      <c r="C127" s="825"/>
      <c r="D127" s="825"/>
      <c r="E127" s="825"/>
      <c r="F127" s="825"/>
      <c r="G127" s="825"/>
      <c r="H127" s="911"/>
      <c r="I127" s="912"/>
      <c r="J127" s="912"/>
      <c r="K127" s="912"/>
      <c r="L127" s="912"/>
    </row>
    <row r="128" spans="2:12">
      <c r="B128" s="825"/>
      <c r="C128" s="825"/>
      <c r="D128" s="825"/>
      <c r="E128" s="825"/>
      <c r="F128" s="825"/>
      <c r="G128" s="825"/>
      <c r="H128" s="911"/>
      <c r="I128" s="912"/>
      <c r="J128" s="912"/>
      <c r="K128" s="912"/>
      <c r="L128" s="912"/>
    </row>
    <row r="129" spans="2:12">
      <c r="B129" s="825"/>
      <c r="C129" s="825"/>
      <c r="D129" s="825"/>
      <c r="E129" s="825"/>
      <c r="F129" s="825"/>
      <c r="G129" s="825"/>
      <c r="H129" s="911"/>
      <c r="I129" s="912"/>
      <c r="J129" s="912"/>
      <c r="K129" s="912"/>
      <c r="L129" s="912"/>
    </row>
    <row r="130" spans="2:12">
      <c r="B130" s="914"/>
      <c r="C130" s="914"/>
      <c r="D130" s="914"/>
      <c r="E130" s="914"/>
      <c r="F130" s="914"/>
      <c r="G130" s="914"/>
      <c r="H130" s="914"/>
      <c r="I130" s="912"/>
      <c r="J130" s="912"/>
      <c r="K130" s="912"/>
      <c r="L130" s="912"/>
    </row>
    <row r="131" spans="2:12">
      <c r="B131" s="825"/>
      <c r="C131" s="825"/>
      <c r="D131" s="825"/>
      <c r="E131" s="825"/>
      <c r="F131" s="825"/>
      <c r="G131" s="825"/>
      <c r="H131" s="825"/>
      <c r="I131" s="912"/>
      <c r="J131" s="912"/>
      <c r="K131" s="912"/>
      <c r="L131" s="912"/>
    </row>
    <row r="132" spans="2:12">
      <c r="B132" s="825"/>
      <c r="C132" s="825"/>
      <c r="D132" s="825"/>
      <c r="E132" s="825"/>
      <c r="F132" s="825"/>
      <c r="G132" s="825"/>
      <c r="H132" s="825"/>
      <c r="I132" s="912"/>
      <c r="J132" s="912"/>
      <c r="K132" s="912"/>
      <c r="L132" s="912"/>
    </row>
    <row r="133" spans="2:12">
      <c r="B133" s="222"/>
      <c r="C133" s="915"/>
      <c r="D133" s="912"/>
      <c r="E133" s="912"/>
      <c r="F133" s="912"/>
      <c r="G133" s="912"/>
      <c r="H133" s="912"/>
      <c r="I133" s="912"/>
      <c r="J133" s="912"/>
      <c r="K133" s="912"/>
      <c r="L133" s="912"/>
    </row>
    <row r="134" spans="2:12">
      <c r="B134" s="222"/>
      <c r="C134" s="915"/>
      <c r="D134" s="912"/>
      <c r="E134" s="912"/>
      <c r="F134" s="912"/>
      <c r="G134" s="912"/>
      <c r="H134" s="912"/>
      <c r="I134" s="912"/>
      <c r="J134" s="912"/>
      <c r="K134" s="912"/>
      <c r="L134" s="912"/>
    </row>
    <row r="135" spans="2:12">
      <c r="B135" s="222"/>
      <c r="C135" s="915"/>
      <c r="D135" s="912"/>
      <c r="E135" s="912"/>
      <c r="F135" s="912"/>
      <c r="G135" s="912"/>
      <c r="H135" s="912"/>
      <c r="I135" s="912"/>
      <c r="J135" s="912"/>
      <c r="K135" s="912"/>
      <c r="L135" s="912"/>
    </row>
    <row r="136" spans="2:12">
      <c r="B136" s="222"/>
      <c r="C136" s="915"/>
      <c r="D136" s="912"/>
      <c r="E136" s="912"/>
      <c r="F136" s="912"/>
      <c r="G136" s="912"/>
      <c r="H136" s="912"/>
      <c r="I136" s="912"/>
      <c r="J136" s="912"/>
      <c r="K136" s="912"/>
      <c r="L136" s="912"/>
    </row>
    <row r="137" spans="2:12">
      <c r="B137" s="222"/>
      <c r="C137" s="915"/>
      <c r="D137" s="912"/>
      <c r="E137" s="912"/>
      <c r="F137" s="912"/>
      <c r="G137" s="912"/>
      <c r="H137" s="912"/>
      <c r="I137" s="912"/>
      <c r="J137" s="912"/>
      <c r="K137" s="912"/>
      <c r="L137" s="912"/>
    </row>
    <row r="138" spans="2:12">
      <c r="B138" s="222"/>
      <c r="C138" s="915"/>
      <c r="D138" s="912"/>
      <c r="E138" s="912"/>
      <c r="F138" s="912"/>
      <c r="G138" s="912"/>
      <c r="H138" s="912"/>
      <c r="I138" s="912"/>
      <c r="J138" s="912"/>
      <c r="K138" s="912"/>
      <c r="L138" s="912"/>
    </row>
    <row r="139" spans="2:12">
      <c r="B139" s="222"/>
      <c r="C139" s="915"/>
      <c r="D139" s="912"/>
      <c r="E139" s="912"/>
      <c r="F139" s="912"/>
      <c r="G139" s="912"/>
      <c r="H139" s="912"/>
      <c r="I139" s="912"/>
      <c r="J139" s="912"/>
      <c r="K139" s="912"/>
      <c r="L139" s="912"/>
    </row>
    <row r="140" spans="2:12">
      <c r="B140" s="222"/>
      <c r="C140" s="915"/>
      <c r="D140" s="912"/>
      <c r="E140" s="912"/>
      <c r="F140" s="912"/>
      <c r="G140" s="912"/>
      <c r="H140" s="912"/>
      <c r="I140" s="912"/>
      <c r="J140" s="912"/>
      <c r="K140" s="912"/>
      <c r="L140" s="912"/>
    </row>
    <row r="141" spans="2:12">
      <c r="B141" s="222"/>
      <c r="C141" s="915"/>
      <c r="D141" s="912"/>
      <c r="E141" s="912"/>
      <c r="F141" s="912"/>
      <c r="G141" s="912"/>
      <c r="H141" s="912"/>
      <c r="I141" s="912"/>
      <c r="J141" s="912"/>
      <c r="K141" s="912"/>
      <c r="L141" s="912"/>
    </row>
  </sheetData>
  <mergeCells count="47">
    <mergeCell ref="F56:F57"/>
    <mergeCell ref="N29:O29"/>
    <mergeCell ref="R54:R57"/>
    <mergeCell ref="M56:M57"/>
    <mergeCell ref="N56:N57"/>
    <mergeCell ref="L55:M55"/>
    <mergeCell ref="Q56:Q57"/>
    <mergeCell ref="L56:L57"/>
    <mergeCell ref="L54:Q54"/>
    <mergeCell ref="G56:G57"/>
    <mergeCell ref="H56:I56"/>
    <mergeCell ref="B55:B57"/>
    <mergeCell ref="A55:A57"/>
    <mergeCell ref="S4:T5"/>
    <mergeCell ref="T56:U57"/>
    <mergeCell ref="P55:Q55"/>
    <mergeCell ref="O56:O57"/>
    <mergeCell ref="P29:Q29"/>
    <mergeCell ref="P56:P57"/>
    <mergeCell ref="A1:Q1"/>
    <mergeCell ref="A27:Q27"/>
    <mergeCell ref="D28:E28"/>
    <mergeCell ref="F28:G28"/>
    <mergeCell ref="H28:Q28"/>
    <mergeCell ref="H3:I3"/>
    <mergeCell ref="F3:G3"/>
    <mergeCell ref="H2:Q2"/>
    <mergeCell ref="J3:M3"/>
    <mergeCell ref="H55:J55"/>
    <mergeCell ref="D2:E2"/>
    <mergeCell ref="N3:O3"/>
    <mergeCell ref="P3:Q3"/>
    <mergeCell ref="F2:G2"/>
    <mergeCell ref="F54:G54"/>
    <mergeCell ref="N55:O55"/>
    <mergeCell ref="A53:R53"/>
    <mergeCell ref="F29:G29"/>
    <mergeCell ref="K54:K57"/>
    <mergeCell ref="H29:I29"/>
    <mergeCell ref="J29:M29"/>
    <mergeCell ref="B80:D80"/>
    <mergeCell ref="E54:E57"/>
    <mergeCell ref="H54:J54"/>
    <mergeCell ref="F55:G55"/>
    <mergeCell ref="J56:J57"/>
    <mergeCell ref="C56:C57"/>
    <mergeCell ref="D56:D57"/>
  </mergeCells>
  <phoneticPr fontId="33" type="noConversion"/>
  <pageMargins left="0.78740157499999996" right="0.78740157499999996" top="0.984251969" bottom="0.984251969" header="0.4921259845" footer="0.4921259845"/>
  <pageSetup paperSize="9" scale="38"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27</vt:i4>
      </vt:variant>
      <vt:variant>
        <vt:lpstr>Plages nommées</vt:lpstr>
      </vt:variant>
      <vt:variant>
        <vt:i4>26</vt:i4>
      </vt:variant>
    </vt:vector>
  </HeadingPairs>
  <TitlesOfParts>
    <vt:vector size="53" baseType="lpstr">
      <vt:lpstr>DA-Liste des tableaux</vt:lpstr>
      <vt:lpstr>DA-Depenses</vt:lpstr>
      <vt:lpstr>DA-Recettes</vt:lpstr>
      <vt:lpstr>DA-RésultatsGlobauxComparés</vt:lpstr>
      <vt:lpstr>DA-RésultatsCommunesComparés</vt:lpstr>
      <vt:lpstr>DA-Environnement</vt:lpstr>
      <vt:lpstr>DA-IndicateursGlobaux</vt:lpstr>
      <vt:lpstr>DA-IndcateursCommunesComparés</vt:lpstr>
      <vt:lpstr>DA-Comparaisons</vt:lpstr>
      <vt:lpstr>CoefficientMoyen</vt:lpstr>
      <vt:lpstr>2009</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'2009'!Zone_d_impression</vt:lpstr>
      <vt:lpstr>'37'!Zone_d_impression</vt:lpstr>
      <vt:lpstr>'38'!Zone_d_impression</vt:lpstr>
      <vt:lpstr>'39'!Zone_d_impression</vt:lpstr>
      <vt:lpstr>'40'!Zone_d_impression</vt:lpstr>
      <vt:lpstr>'41'!Zone_d_impression</vt:lpstr>
      <vt:lpstr>'42'!Zone_d_impression</vt:lpstr>
      <vt:lpstr>'43'!Zone_d_impression</vt:lpstr>
      <vt:lpstr>'44'!Zone_d_impression</vt:lpstr>
      <vt:lpstr>'45'!Zone_d_impression</vt:lpstr>
      <vt:lpstr>'46'!Zone_d_impression</vt:lpstr>
      <vt:lpstr>'47'!Zone_d_impression</vt:lpstr>
      <vt:lpstr>'48'!Zone_d_impression</vt:lpstr>
      <vt:lpstr>'49'!Zone_d_impression</vt:lpstr>
      <vt:lpstr>'50'!Zone_d_impression</vt:lpstr>
      <vt:lpstr>'51'!Zone_d_impression</vt:lpstr>
      <vt:lpstr>'52'!Zone_d_impression</vt:lpstr>
      <vt:lpstr>'DA-Comparaisons'!Zone_d_impression</vt:lpstr>
      <vt:lpstr>'DA-Depenses'!Zone_d_impression</vt:lpstr>
      <vt:lpstr>'DA-Environnement'!Zone_d_impression</vt:lpstr>
      <vt:lpstr>'DA-IndcateursCommunesComparés'!Zone_d_impression</vt:lpstr>
      <vt:lpstr>'DA-IndicateursGlobaux'!Zone_d_impression</vt:lpstr>
      <vt:lpstr>'DA-Liste des tableaux'!Zone_d_impression</vt:lpstr>
      <vt:lpstr>'DA-Recettes'!Zone_d_impression</vt:lpstr>
      <vt:lpstr>'DA-RésultatsCommunesComparés'!Zone_d_impression</vt:lpstr>
      <vt:lpstr>'DA-RésultatsGlobauxComparés'!Zone_d_impression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Tamburini Sandro</dc:creator>
  <cp:lastModifiedBy>dafflonb</cp:lastModifiedBy>
  <cp:lastPrinted>2010-09-22T15:26:04Z</cp:lastPrinted>
  <dcterms:created xsi:type="dcterms:W3CDTF">1997-05-28T12:13:28Z</dcterms:created>
  <dcterms:modified xsi:type="dcterms:W3CDTF">2010-10-26T12:36:26Z</dcterms:modified>
</cp:coreProperties>
</file>